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66925"/>
  <mc:AlternateContent xmlns:mc="http://schemas.openxmlformats.org/markup-compatibility/2006">
    <mc:Choice Requires="x15">
      <x15ac:absPath xmlns:x15ac="http://schemas.microsoft.com/office/spreadsheetml/2010/11/ac" url="\\rafelbunyol.local\Ficheros\Publico\INTERVENTORA\ESTER\MIS DOCUMENTOS\BORRADORES\PRESUPUESTARIO Y CTA GRAL\2025\PRESUPUESTO 2025\Presupuesto Ayto\En Office\"/>
    </mc:Choice>
  </mc:AlternateContent>
  <xr:revisionPtr revIDLastSave="0" documentId="13_ncr:1_{4B6A6FF0-F697-4B2F-9155-1595E73497DE}" xr6:coauthVersionLast="47" xr6:coauthVersionMax="47" xr10:uidLastSave="{00000000-0000-0000-0000-000000000000}"/>
  <bookViews>
    <workbookView xWindow="996" yWindow="0" windowWidth="11508" windowHeight="12384" tabRatio="986" firstSheet="1" activeTab="1" xr2:uid="{00000000-000D-0000-FFFF-FFFF00000000}"/>
  </bookViews>
  <sheets>
    <sheet name="PLENO" sheetId="26" state="hidden" r:id="rId1"/>
    <sheet name="RESUMEN G-I" sheetId="10" r:id="rId2"/>
    <sheet name="INGRESOS" sheetId="23" r:id="rId3"/>
    <sheet name="CAPITULO I" sheetId="1" r:id="rId4"/>
    <sheet name="CAPITULO II" sheetId="2" r:id="rId5"/>
    <sheet name="CAPITULO III" sheetId="3" r:id="rId6"/>
    <sheet name="CAPITULO IV" sheetId="4" r:id="rId7"/>
    <sheet name="CAPITULO V" sheetId="5" r:id="rId8"/>
    <sheet name="CAPITULO VI" sheetId="6" r:id="rId9"/>
    <sheet name="CAPITULO VII" sheetId="7" r:id="rId10"/>
    <sheet name="CAPITULO VIII" sheetId="8" r:id="rId11"/>
    <sheet name="CAPITULO IX" sheetId="9" r:id="rId12"/>
    <sheet name="C1" sheetId="14" state="hidden" r:id="rId13"/>
    <sheet name="PS" sheetId="25" state="hidden" r:id="rId14"/>
    <sheet name="C2" sheetId="12" state="hidden" r:id="rId15"/>
    <sheet name="C3" sheetId="15" state="hidden" r:id="rId16"/>
    <sheet name="C4" sheetId="16" state="hidden" r:id="rId17"/>
    <sheet name="C5" sheetId="17" state="hidden" r:id="rId18"/>
    <sheet name="C6" sheetId="18" state="hidden" r:id="rId19"/>
    <sheet name="C7" sheetId="19" state="hidden" r:id="rId20"/>
    <sheet name="C8" sheetId="20" state="hidden" r:id="rId21"/>
    <sheet name="C9" sheetId="21" state="hidden" r:id="rId22"/>
    <sheet name="Hoja1" sheetId="24" state="hidden" r:id="rId23"/>
  </sheets>
  <definedNames>
    <definedName name="_xlnm._FilterDatabase" localSheetId="12" hidden="1">'C1'!$A$1:$M$262</definedName>
    <definedName name="_xlnm._FilterDatabase" localSheetId="14" hidden="1">'C2'!$A$1:$I$1</definedName>
    <definedName name="_xlnm._FilterDatabase" localSheetId="18" hidden="1">'C6'!$A$1:$I$469</definedName>
    <definedName name="_xlnm._FilterDatabase" localSheetId="3" hidden="1">'CAPITULO I'!$A$6:$F$287</definedName>
    <definedName name="_xlnm._FilterDatabase" localSheetId="4" hidden="1">'CAPITULO II'!$B$6:$F$270</definedName>
    <definedName name="_xlnm._FilterDatabase" localSheetId="5" hidden="1">'CAPITULO III'!$B$6:$F$18</definedName>
    <definedName name="_xlnm._FilterDatabase" localSheetId="6" hidden="1">'CAPITULO IV'!$B$6:$F$90</definedName>
    <definedName name="_xlnm._FilterDatabase" localSheetId="11" hidden="1">'CAPITULO IX'!$B$6:$K$18</definedName>
    <definedName name="_xlnm._FilterDatabase" localSheetId="8" hidden="1">'CAPITULO VI'!$B$6:$L$145</definedName>
    <definedName name="_xlnm._FilterDatabase" localSheetId="9" hidden="1">'CAPITULO VII'!$B$6:$F$9</definedName>
    <definedName name="_xlnm._FilterDatabase" localSheetId="10" hidden="1">'CAPITULO VIII'!$B$6:$K$11</definedName>
    <definedName name="_xlnm._FilterDatabase" localSheetId="2" hidden="1">INGRESOS!$B$6:$F$301</definedName>
    <definedName name="_xlnm._FilterDatabase" localSheetId="0" hidden="1">PLENO!$G$1:$G$614</definedName>
    <definedName name="_xlnm._FilterDatabase" localSheetId="13" hidden="1">PS!$A$1:$J$232</definedName>
    <definedName name="_xlnm.Print_Area" localSheetId="3">'CAPITULO I'!$A$1:$E$291</definedName>
    <definedName name="_xlnm.Print_Area" localSheetId="4">'CAPITULO II'!$A$1:$E$269</definedName>
    <definedName name="_xlnm.Print_Area" localSheetId="5">'CAPITULO III'!$A$1:$E$18</definedName>
    <definedName name="_xlnm.Print_Area" localSheetId="6">'CAPITULO IV'!$A$1:$E$90</definedName>
    <definedName name="_xlnm.Print_Area" localSheetId="11">'CAPITULO IX'!$A$1:$E$19</definedName>
    <definedName name="_xlnm.Print_Area" localSheetId="7">'CAPITULO V'!$A$1:$E$11</definedName>
    <definedName name="_xlnm.Print_Area" localSheetId="8">'CAPITULO VI'!$A$1:$E$145</definedName>
    <definedName name="_xlnm.Print_Area" localSheetId="9">'CAPITULO VII'!$A$1:$E$12</definedName>
    <definedName name="_xlnm.Print_Area" localSheetId="10">'CAPITULO VIII'!$A$1:$E$12</definedName>
    <definedName name="_xlnm.Print_Area" localSheetId="2">INGRESOS!$A$1:$D$302</definedName>
    <definedName name="_xlnm.Print_Area" localSheetId="0">PLENO!$A$1:$F$588</definedName>
    <definedName name="_xlnm.Print_Area" localSheetId="1">'RESUMEN G-I'!$A$1:$G$19</definedName>
    <definedName name="_xlnm.Print_Titles" localSheetId="3">'CAPITULO I'!$1:$6</definedName>
    <definedName name="_xlnm.Print_Titles" localSheetId="4">'CAPITULO II'!$1:$6</definedName>
    <definedName name="_xlnm.Print_Titles" localSheetId="5">'CAPITULO III'!$1:$6</definedName>
    <definedName name="_xlnm.Print_Titles" localSheetId="6">'CAPITULO IV'!$1:$6</definedName>
    <definedName name="_xlnm.Print_Titles" localSheetId="11">'CAPITULO IX'!$1:$6</definedName>
    <definedName name="_xlnm.Print_Titles" localSheetId="7">'CAPITULO V'!$1:$6</definedName>
    <definedName name="_xlnm.Print_Titles" localSheetId="8">'CAPITULO VI'!$1:$6</definedName>
    <definedName name="_xlnm.Print_Titles" localSheetId="9">'CAPITULO VII'!$1:$6</definedName>
    <definedName name="_xlnm.Print_Titles" localSheetId="10">'CAPITULO VIII'!$1:$6</definedName>
    <definedName name="_xlnm.Print_Titles" localSheetId="2">INGRESOS!$1:$5</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9" i="4" l="1"/>
  <c r="F59" i="4"/>
  <c r="E144" i="6" l="1"/>
  <c r="E48" i="6" l="1"/>
  <c r="F27" i="4"/>
  <c r="E123" i="2"/>
  <c r="F48" i="6" l="1"/>
  <c r="E269" i="2"/>
  <c r="F293" i="23" l="1"/>
  <c r="F285" i="23"/>
  <c r="F19" i="23"/>
  <c r="F13" i="23"/>
  <c r="F7" i="23"/>
  <c r="F17" i="23"/>
  <c r="F23" i="23"/>
  <c r="F73" i="23"/>
  <c r="E198" i="23" l="1"/>
  <c r="E292" i="23"/>
  <c r="E288" i="23"/>
  <c r="E287" i="23"/>
  <c r="E286" i="23"/>
  <c r="E284" i="23"/>
  <c r="E280" i="23"/>
  <c r="E279" i="23"/>
  <c r="E278" i="23"/>
  <c r="E277" i="23"/>
  <c r="E276" i="23"/>
  <c r="E275" i="23"/>
  <c r="E274" i="23"/>
  <c r="E273" i="23"/>
  <c r="E272" i="23"/>
  <c r="E271" i="23"/>
  <c r="E270" i="23"/>
  <c r="E269" i="23"/>
  <c r="E268" i="23"/>
  <c r="E267" i="23"/>
  <c r="E266" i="23"/>
  <c r="E265" i="23"/>
  <c r="E264" i="23"/>
  <c r="E263" i="23"/>
  <c r="E262" i="23"/>
  <c r="E261" i="23"/>
  <c r="E260" i="23"/>
  <c r="E259" i="23"/>
  <c r="E258" i="23"/>
  <c r="E257" i="23"/>
  <c r="E256" i="23"/>
  <c r="E255" i="23"/>
  <c r="E254" i="23"/>
  <c r="E253" i="23"/>
  <c r="E252" i="23"/>
  <c r="E251" i="23"/>
  <c r="E250" i="23"/>
  <c r="E249" i="23"/>
  <c r="E248" i="23"/>
  <c r="E247" i="23"/>
  <c r="E246" i="23"/>
  <c r="E245" i="23"/>
  <c r="E244" i="23"/>
  <c r="E243" i="23"/>
  <c r="E242" i="23"/>
  <c r="E241" i="23"/>
  <c r="E240" i="23"/>
  <c r="E239" i="23"/>
  <c r="E238" i="23"/>
  <c r="E237" i="23"/>
  <c r="E236" i="23"/>
  <c r="E235" i="23"/>
  <c r="E234" i="23"/>
  <c r="E233" i="23"/>
  <c r="E232" i="23"/>
  <c r="E231" i="23"/>
  <c r="E230" i="23"/>
  <c r="E229" i="23"/>
  <c r="E228" i="23"/>
  <c r="E227" i="23"/>
  <c r="E226" i="23"/>
  <c r="E225" i="23"/>
  <c r="E224" i="23"/>
  <c r="E223" i="23"/>
  <c r="E222" i="23"/>
  <c r="E221" i="23"/>
  <c r="E220" i="23"/>
  <c r="E219" i="23"/>
  <c r="E217" i="23"/>
  <c r="E213" i="23"/>
  <c r="E212" i="23"/>
  <c r="E210" i="23"/>
  <c r="E206" i="23"/>
  <c r="E205" i="23"/>
  <c r="E204" i="23"/>
  <c r="E203" i="23"/>
  <c r="E202" i="23"/>
  <c r="E201" i="23"/>
  <c r="E200" i="23"/>
  <c r="E194" i="23"/>
  <c r="E193" i="23"/>
  <c r="E192" i="23"/>
  <c r="E191" i="23"/>
  <c r="E190" i="23"/>
  <c r="E189" i="23"/>
  <c r="E188" i="23"/>
  <c r="E187" i="23"/>
  <c r="E186" i="23"/>
  <c r="E185" i="23"/>
  <c r="E184" i="23"/>
  <c r="E183" i="23"/>
  <c r="E182" i="23"/>
  <c r="E181" i="23"/>
  <c r="E180" i="23"/>
  <c r="E179" i="23"/>
  <c r="E178" i="23"/>
  <c r="E177" i="23"/>
  <c r="E176" i="23"/>
  <c r="E175" i="23"/>
  <c r="E174" i="23"/>
  <c r="E173" i="23"/>
  <c r="E172" i="23"/>
  <c r="E171" i="23"/>
  <c r="E170" i="23"/>
  <c r="E169" i="23"/>
  <c r="E168" i="23"/>
  <c r="E167" i="23"/>
  <c r="E166" i="23"/>
  <c r="E165" i="23"/>
  <c r="E164" i="23"/>
  <c r="E163" i="23"/>
  <c r="E162" i="23"/>
  <c r="E161" i="23"/>
  <c r="E160" i="23"/>
  <c r="E159" i="23"/>
  <c r="E158" i="23"/>
  <c r="E157" i="23"/>
  <c r="E156" i="23"/>
  <c r="E155" i="23"/>
  <c r="E154" i="23"/>
  <c r="E153" i="23"/>
  <c r="E152" i="23"/>
  <c r="E151" i="23"/>
  <c r="E150" i="23"/>
  <c r="E149" i="23"/>
  <c r="E148" i="23"/>
  <c r="E147" i="23"/>
  <c r="E146" i="23"/>
  <c r="E145" i="23"/>
  <c r="E144" i="23"/>
  <c r="E143" i="23"/>
  <c r="E142" i="23"/>
  <c r="E141" i="23"/>
  <c r="E140" i="23"/>
  <c r="E139" i="23"/>
  <c r="E138" i="23"/>
  <c r="E137" i="23"/>
  <c r="E136" i="23"/>
  <c r="E135" i="23"/>
  <c r="E134" i="23"/>
  <c r="E133" i="23"/>
  <c r="E132" i="23"/>
  <c r="E131" i="23"/>
  <c r="E130" i="23"/>
  <c r="E129" i="23"/>
  <c r="E128" i="23"/>
  <c r="E127" i="23"/>
  <c r="E126" i="23"/>
  <c r="E125" i="23"/>
  <c r="E124" i="23"/>
  <c r="E123" i="23"/>
  <c r="E122" i="23"/>
  <c r="E121" i="23"/>
  <c r="E120" i="23"/>
  <c r="E119" i="23"/>
  <c r="E118" i="23"/>
  <c r="E117" i="23"/>
  <c r="E116" i="23"/>
  <c r="E115" i="23"/>
  <c r="E114" i="23"/>
  <c r="E113" i="23"/>
  <c r="E112" i="23"/>
  <c r="E111" i="23"/>
  <c r="E110" i="23"/>
  <c r="E109" i="23"/>
  <c r="E108" i="23"/>
  <c r="E107" i="23"/>
  <c r="E106" i="23"/>
  <c r="E105" i="23"/>
  <c r="E104" i="23"/>
  <c r="E103" i="23"/>
  <c r="E102" i="23"/>
  <c r="E101" i="23"/>
  <c r="E100" i="23"/>
  <c r="E99" i="23"/>
  <c r="E98" i="23"/>
  <c r="E97" i="23"/>
  <c r="E96" i="23"/>
  <c r="E95" i="23"/>
  <c r="E94" i="23"/>
  <c r="E93" i="23"/>
  <c r="E92" i="23"/>
  <c r="E91" i="23"/>
  <c r="E90" i="23"/>
  <c r="E89" i="23"/>
  <c r="E88" i="23"/>
  <c r="E87" i="23"/>
  <c r="E86" i="23"/>
  <c r="E85" i="23"/>
  <c r="E84" i="23"/>
  <c r="E83" i="23"/>
  <c r="E82" i="23"/>
  <c r="E81" i="23"/>
  <c r="E80" i="23"/>
  <c r="E79" i="23"/>
  <c r="E78" i="23"/>
  <c r="E77" i="23"/>
  <c r="E76" i="23"/>
  <c r="E75" i="23"/>
  <c r="E74" i="23"/>
  <c r="E72" i="23"/>
  <c r="E68" i="23"/>
  <c r="E67" i="23"/>
  <c r="E66" i="23"/>
  <c r="E65" i="23"/>
  <c r="E64" i="23"/>
  <c r="E63" i="23"/>
  <c r="E62" i="23"/>
  <c r="E61" i="23"/>
  <c r="E60" i="23"/>
  <c r="E59" i="23"/>
  <c r="E58" i="23"/>
  <c r="E57" i="23"/>
  <c r="E56" i="23"/>
  <c r="E55" i="23"/>
  <c r="E54" i="23"/>
  <c r="E53" i="23"/>
  <c r="E52" i="23"/>
  <c r="E51" i="23"/>
  <c r="E50" i="23"/>
  <c r="E49" i="23"/>
  <c r="E48" i="23"/>
  <c r="E47" i="23"/>
  <c r="E46" i="23"/>
  <c r="E45" i="23"/>
  <c r="E44" i="23"/>
  <c r="E43" i="23"/>
  <c r="E42" i="23"/>
  <c r="E41" i="23"/>
  <c r="E40" i="23"/>
  <c r="E39" i="23"/>
  <c r="E38" i="23"/>
  <c r="E37" i="23"/>
  <c r="E36" i="23"/>
  <c r="E35" i="23"/>
  <c r="E34" i="23"/>
  <c r="E33" i="23"/>
  <c r="E32" i="23"/>
  <c r="E31" i="23"/>
  <c r="E30" i="23"/>
  <c r="E29" i="23"/>
  <c r="E28" i="23"/>
  <c r="E27" i="23"/>
  <c r="E26" i="23"/>
  <c r="F6" i="23" s="1"/>
  <c r="E25" i="23"/>
  <c r="E24" i="23"/>
  <c r="E22" i="23"/>
  <c r="E6" i="23"/>
  <c r="E16" i="23"/>
  <c r="E18" i="23"/>
  <c r="E12" i="23"/>
  <c r="E11" i="23"/>
  <c r="E10" i="23"/>
  <c r="E9" i="23"/>
  <c r="E8" i="23"/>
  <c r="F256" i="2"/>
  <c r="F255" i="2"/>
  <c r="F254" i="2"/>
  <c r="F123" i="2"/>
  <c r="E30" i="6"/>
  <c r="E139" i="6"/>
  <c r="F9" i="23"/>
  <c r="F10" i="23"/>
  <c r="F11" i="23"/>
  <c r="F12" i="23"/>
  <c r="F16" i="23"/>
  <c r="F18" i="23"/>
  <c r="F22" i="23"/>
  <c r="F24" i="23"/>
  <c r="F25" i="23"/>
  <c r="F26" i="23"/>
  <c r="F27" i="23"/>
  <c r="F28" i="23"/>
  <c r="F29" i="23"/>
  <c r="F30" i="23"/>
  <c r="F31" i="23"/>
  <c r="F32" i="23"/>
  <c r="F33" i="23"/>
  <c r="F34" i="23"/>
  <c r="F35" i="23"/>
  <c r="F36" i="23"/>
  <c r="F37" i="23"/>
  <c r="F38" i="23"/>
  <c r="F39" i="23"/>
  <c r="F40" i="23"/>
  <c r="F41" i="23"/>
  <c r="F42" i="23"/>
  <c r="F43" i="23"/>
  <c r="F44" i="23"/>
  <c r="F45" i="23"/>
  <c r="F46" i="23"/>
  <c r="F47" i="23"/>
  <c r="F48" i="23"/>
  <c r="F49" i="23"/>
  <c r="F50" i="23"/>
  <c r="F51" i="23"/>
  <c r="F52" i="23"/>
  <c r="F53" i="23"/>
  <c r="F54" i="23"/>
  <c r="F55" i="23"/>
  <c r="F56" i="23"/>
  <c r="F57" i="23"/>
  <c r="F58" i="23"/>
  <c r="F59" i="23"/>
  <c r="F60" i="23"/>
  <c r="F61" i="23"/>
  <c r="F62" i="23"/>
  <c r="F63" i="23"/>
  <c r="F64" i="23"/>
  <c r="F65" i="23"/>
  <c r="F66" i="23"/>
  <c r="F67" i="23"/>
  <c r="F68" i="23"/>
  <c r="F72" i="23"/>
  <c r="F74" i="23"/>
  <c r="F75" i="23"/>
  <c r="F76" i="23"/>
  <c r="F77" i="23"/>
  <c r="F78" i="23"/>
  <c r="F79" i="23"/>
  <c r="F80" i="23"/>
  <c r="F81" i="23"/>
  <c r="F82" i="23"/>
  <c r="F83" i="23"/>
  <c r="F84" i="23"/>
  <c r="F85" i="23"/>
  <c r="F86" i="23"/>
  <c r="F87" i="23"/>
  <c r="F88" i="23"/>
  <c r="F89" i="23"/>
  <c r="F90" i="23"/>
  <c r="F91" i="23"/>
  <c r="F92" i="23"/>
  <c r="F93" i="23"/>
  <c r="F94" i="23"/>
  <c r="F95" i="23"/>
  <c r="F96" i="23"/>
  <c r="F97" i="23"/>
  <c r="F98" i="23"/>
  <c r="F99" i="23"/>
  <c r="F100" i="23"/>
  <c r="F101" i="23"/>
  <c r="F102" i="23"/>
  <c r="F103" i="23"/>
  <c r="F104" i="23"/>
  <c r="F105" i="23"/>
  <c r="F106" i="23"/>
  <c r="F107" i="23"/>
  <c r="F108" i="23"/>
  <c r="F109" i="23"/>
  <c r="F110" i="23"/>
  <c r="F111" i="23"/>
  <c r="F112" i="23"/>
  <c r="F113" i="23"/>
  <c r="F114" i="23"/>
  <c r="F115" i="23"/>
  <c r="F116" i="23"/>
  <c r="F117" i="23"/>
  <c r="F118" i="23"/>
  <c r="F119" i="23"/>
  <c r="F120" i="23"/>
  <c r="F121" i="23"/>
  <c r="F122" i="23"/>
  <c r="F123" i="23"/>
  <c r="F124" i="23"/>
  <c r="F125" i="23"/>
  <c r="F126" i="23"/>
  <c r="F127" i="23"/>
  <c r="F128" i="23"/>
  <c r="F129" i="23"/>
  <c r="F130" i="23"/>
  <c r="F131" i="23"/>
  <c r="F132" i="23"/>
  <c r="F133" i="23"/>
  <c r="F134" i="23"/>
  <c r="F135" i="23"/>
  <c r="F136" i="23"/>
  <c r="F137" i="23"/>
  <c r="F138" i="23"/>
  <c r="F139" i="23"/>
  <c r="F140" i="23"/>
  <c r="F141" i="23"/>
  <c r="F142" i="23"/>
  <c r="F143" i="23"/>
  <c r="F144" i="23"/>
  <c r="F145" i="23"/>
  <c r="F146" i="23"/>
  <c r="F147" i="23"/>
  <c r="F148" i="23"/>
  <c r="F149" i="23"/>
  <c r="F150" i="23"/>
  <c r="F151" i="23"/>
  <c r="F152" i="23"/>
  <c r="F153" i="23"/>
  <c r="F154" i="23"/>
  <c r="F155" i="23"/>
  <c r="F156" i="23"/>
  <c r="F157" i="23"/>
  <c r="F158" i="23"/>
  <c r="F159" i="23"/>
  <c r="F160" i="23"/>
  <c r="F161" i="23"/>
  <c r="F162" i="23"/>
  <c r="F163" i="23"/>
  <c r="F164" i="23"/>
  <c r="F165" i="23"/>
  <c r="F166" i="23"/>
  <c r="F167" i="23"/>
  <c r="F168" i="23"/>
  <c r="F169" i="23"/>
  <c r="F170" i="23"/>
  <c r="F171" i="23"/>
  <c r="F172" i="23"/>
  <c r="F173" i="23"/>
  <c r="F174" i="23"/>
  <c r="F175" i="23"/>
  <c r="F176" i="23"/>
  <c r="F177" i="23"/>
  <c r="F178" i="23"/>
  <c r="F179" i="23"/>
  <c r="F180" i="23"/>
  <c r="F181" i="23"/>
  <c r="F182" i="23"/>
  <c r="F183" i="23"/>
  <c r="F184" i="23"/>
  <c r="F185" i="23"/>
  <c r="F186" i="23"/>
  <c r="F187" i="23"/>
  <c r="F188" i="23"/>
  <c r="F189" i="23"/>
  <c r="F190" i="23"/>
  <c r="F191" i="23"/>
  <c r="F192" i="23"/>
  <c r="F193" i="23"/>
  <c r="F194" i="23"/>
  <c r="F198" i="23"/>
  <c r="F199" i="23"/>
  <c r="F200" i="23"/>
  <c r="F201" i="23"/>
  <c r="F202" i="23"/>
  <c r="F203" i="23"/>
  <c r="F204" i="23"/>
  <c r="F205" i="23"/>
  <c r="F206" i="23"/>
  <c r="F210" i="23"/>
  <c r="F211" i="23"/>
  <c r="F217" i="23"/>
  <c r="F218" i="23"/>
  <c r="F219" i="23"/>
  <c r="F220" i="23"/>
  <c r="F221" i="23"/>
  <c r="F222" i="23"/>
  <c r="F223" i="23"/>
  <c r="F224" i="23"/>
  <c r="F225" i="23"/>
  <c r="F226" i="23"/>
  <c r="F227" i="23"/>
  <c r="F228" i="23"/>
  <c r="F229" i="23"/>
  <c r="F230" i="23"/>
  <c r="F231" i="23"/>
  <c r="F232" i="23"/>
  <c r="F233" i="23"/>
  <c r="F234" i="23"/>
  <c r="F235" i="23"/>
  <c r="F236" i="23"/>
  <c r="F237" i="23"/>
  <c r="F238" i="23"/>
  <c r="F239" i="23"/>
  <c r="F240" i="23"/>
  <c r="F241" i="23"/>
  <c r="F242" i="23"/>
  <c r="F243" i="23"/>
  <c r="F244" i="23"/>
  <c r="F245" i="23"/>
  <c r="F246" i="23"/>
  <c r="F247" i="23"/>
  <c r="F248" i="23"/>
  <c r="F249" i="23"/>
  <c r="F250" i="23"/>
  <c r="F251" i="23"/>
  <c r="F252" i="23"/>
  <c r="F253" i="23"/>
  <c r="F254" i="23"/>
  <c r="F255" i="23"/>
  <c r="F256" i="23"/>
  <c r="F257" i="23"/>
  <c r="F258" i="23"/>
  <c r="F259" i="23"/>
  <c r="F260" i="23"/>
  <c r="F261" i="23"/>
  <c r="F262" i="23"/>
  <c r="F263" i="23"/>
  <c r="F264" i="23"/>
  <c r="F265" i="23"/>
  <c r="F266" i="23"/>
  <c r="F267" i="23"/>
  <c r="F268" i="23"/>
  <c r="F269" i="23"/>
  <c r="F270" i="23"/>
  <c r="F271" i="23"/>
  <c r="F272" i="23"/>
  <c r="F273" i="23"/>
  <c r="F274" i="23"/>
  <c r="F275" i="23"/>
  <c r="F276" i="23"/>
  <c r="F277" i="23"/>
  <c r="F278" i="23"/>
  <c r="F279" i="23"/>
  <c r="F280" i="23"/>
  <c r="F283" i="23"/>
  <c r="F284" i="23"/>
  <c r="F286" i="23"/>
  <c r="F287" i="23"/>
  <c r="F288" i="23"/>
  <c r="F289" i="23"/>
  <c r="F292" i="23"/>
  <c r="F8" i="23"/>
  <c r="F206" i="1"/>
  <c r="F167" i="1"/>
  <c r="F74" i="1"/>
  <c r="F73" i="1"/>
  <c r="F8" i="2"/>
  <c r="F244" i="2"/>
  <c r="F243" i="2"/>
  <c r="F242" i="2"/>
  <c r="F241" i="2"/>
  <c r="F240" i="2"/>
  <c r="F239" i="2"/>
  <c r="F238" i="2"/>
  <c r="F237" i="2"/>
  <c r="F236" i="2"/>
  <c r="F235" i="2"/>
  <c r="F234" i="2"/>
  <c r="F233" i="2"/>
  <c r="F232" i="2"/>
  <c r="F231" i="2"/>
  <c r="F230" i="2"/>
  <c r="F229" i="2"/>
  <c r="F228" i="2"/>
  <c r="F227" i="2"/>
  <c r="F226" i="2"/>
  <c r="F225" i="2"/>
  <c r="F224" i="2"/>
  <c r="F223" i="2"/>
  <c r="F222" i="2"/>
  <c r="F221" i="2"/>
  <c r="F220" i="2"/>
  <c r="F219" i="2"/>
  <c r="F218" i="2"/>
  <c r="F217" i="2"/>
  <c r="F216" i="2"/>
  <c r="F215" i="2"/>
  <c r="F214" i="2"/>
  <c r="F213" i="2"/>
  <c r="F212" i="2"/>
  <c r="F211" i="2"/>
  <c r="F210" i="2"/>
  <c r="F209" i="2"/>
  <c r="F208" i="2"/>
  <c r="F207" i="2"/>
  <c r="F206" i="2"/>
  <c r="F205" i="2"/>
  <c r="F204" i="2"/>
  <c r="F203" i="2"/>
  <c r="F202" i="2"/>
  <c r="F201" i="2"/>
  <c r="F200" i="2"/>
  <c r="F199" i="2"/>
  <c r="F198" i="2"/>
  <c r="F197" i="2"/>
  <c r="F196" i="2"/>
  <c r="F195" i="2"/>
  <c r="F194" i="2"/>
  <c r="F193" i="2"/>
  <c r="F192" i="2"/>
  <c r="F191" i="2"/>
  <c r="F190" i="2"/>
  <c r="F189" i="2"/>
  <c r="F188" i="2"/>
  <c r="F187" i="2"/>
  <c r="F186" i="2"/>
  <c r="F185" i="2"/>
  <c r="F184" i="2"/>
  <c r="F183" i="2"/>
  <c r="F182" i="2"/>
  <c r="F181" i="2"/>
  <c r="F180" i="2"/>
  <c r="F179" i="2"/>
  <c r="F178" i="2"/>
  <c r="F177" i="2"/>
  <c r="F176" i="2"/>
  <c r="F175" i="2"/>
  <c r="F174" i="2"/>
  <c r="F173" i="2"/>
  <c r="F172" i="2"/>
  <c r="F171" i="2"/>
  <c r="F170" i="2"/>
  <c r="F169" i="2"/>
  <c r="F168" i="2"/>
  <c r="F167" i="2"/>
  <c r="F166" i="2"/>
  <c r="F165" i="2"/>
  <c r="F164" i="2"/>
  <c r="F163" i="2"/>
  <c r="F162" i="2"/>
  <c r="F161" i="2"/>
  <c r="F160" i="2"/>
  <c r="F159" i="2"/>
  <c r="F158" i="2"/>
  <c r="F157" i="2"/>
  <c r="F156" i="2"/>
  <c r="F155" i="2"/>
  <c r="F154" i="2"/>
  <c r="F153" i="2"/>
  <c r="F152" i="2"/>
  <c r="F151" i="2"/>
  <c r="F150" i="2"/>
  <c r="F149" i="2"/>
  <c r="F148" i="2"/>
  <c r="F147" i="2"/>
  <c r="F146" i="2"/>
  <c r="F145" i="2"/>
  <c r="F144" i="2"/>
  <c r="F143" i="2"/>
  <c r="F142" i="2"/>
  <c r="F141" i="2"/>
  <c r="F140" i="2"/>
  <c r="F139" i="2"/>
  <c r="F138" i="2"/>
  <c r="F137" i="2"/>
  <c r="F136" i="2"/>
  <c r="F135" i="2"/>
  <c r="F134" i="2"/>
  <c r="F133" i="2"/>
  <c r="F132" i="2"/>
  <c r="F131" i="2"/>
  <c r="F130" i="2"/>
  <c r="F129" i="2"/>
  <c r="F128" i="2"/>
  <c r="F127" i="2"/>
  <c r="F126" i="2"/>
  <c r="F125" i="2"/>
  <c r="F124" i="2"/>
  <c r="F122" i="2"/>
  <c r="F121" i="2"/>
  <c r="F120" i="2"/>
  <c r="F119" i="2"/>
  <c r="F118" i="2"/>
  <c r="F117" i="2"/>
  <c r="F116" i="2"/>
  <c r="F115" i="2"/>
  <c r="F114" i="2"/>
  <c r="F113" i="2"/>
  <c r="F112" i="2"/>
  <c r="F111" i="2"/>
  <c r="F110" i="2"/>
  <c r="F109" i="2"/>
  <c r="F108" i="2"/>
  <c r="F107" i="2"/>
  <c r="F106" i="2"/>
  <c r="F105" i="2"/>
  <c r="F104" i="2"/>
  <c r="F103" i="2"/>
  <c r="F102" i="2"/>
  <c r="F101" i="2"/>
  <c r="F100" i="2"/>
  <c r="F99" i="2"/>
  <c r="F98" i="2"/>
  <c r="F97" i="2"/>
  <c r="F96" i="2"/>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4" i="2"/>
  <c r="F13" i="2"/>
  <c r="F12" i="2"/>
  <c r="F11" i="2"/>
  <c r="F10" i="2"/>
  <c r="F9" i="2"/>
  <c r="F7" i="2"/>
  <c r="F266" i="2"/>
  <c r="F265" i="2"/>
  <c r="F264" i="2"/>
  <c r="F263" i="2"/>
  <c r="F262" i="2"/>
  <c r="F261" i="2"/>
  <c r="F260" i="2"/>
  <c r="F259" i="2"/>
  <c r="F258" i="2"/>
  <c r="F257" i="2"/>
  <c r="F253" i="2"/>
  <c r="F252" i="2"/>
  <c r="F251" i="2"/>
  <c r="F250" i="2"/>
  <c r="F249" i="2"/>
  <c r="F248" i="2"/>
  <c r="F247" i="2"/>
  <c r="F246" i="2"/>
  <c r="F245" i="2"/>
  <c r="F15" i="3"/>
  <c r="F14" i="3"/>
  <c r="F13" i="3"/>
  <c r="F11" i="3"/>
  <c r="F87" i="4"/>
  <c r="F86" i="4"/>
  <c r="F85" i="4"/>
  <c r="F84" i="4"/>
  <c r="F83" i="4"/>
  <c r="F82" i="4"/>
  <c r="F81" i="4"/>
  <c r="F80" i="4"/>
  <c r="F79" i="4"/>
  <c r="F78" i="4"/>
  <c r="F77" i="4"/>
  <c r="F76" i="4"/>
  <c r="F75" i="4"/>
  <c r="F74" i="4"/>
  <c r="F73" i="4"/>
  <c r="F72" i="4"/>
  <c r="F71" i="4"/>
  <c r="F70" i="4"/>
  <c r="F69" i="4"/>
  <c r="F68" i="4"/>
  <c r="F67" i="4"/>
  <c r="F66" i="4"/>
  <c r="F65" i="4"/>
  <c r="F64" i="4"/>
  <c r="F63" i="4"/>
  <c r="F62" i="4"/>
  <c r="F61" i="4"/>
  <c r="F60" i="4"/>
  <c r="F58" i="4"/>
  <c r="F56" i="4"/>
  <c r="F55" i="4"/>
  <c r="F54" i="4"/>
  <c r="F53" i="4"/>
  <c r="F52" i="4"/>
  <c r="F57" i="4"/>
  <c r="F51" i="4"/>
  <c r="F50" i="4"/>
  <c r="F49" i="4"/>
  <c r="F48" i="4"/>
  <c r="F47" i="4"/>
  <c r="F46" i="4"/>
  <c r="F45" i="4"/>
  <c r="F44" i="4"/>
  <c r="F43" i="4"/>
  <c r="F42" i="4"/>
  <c r="F41" i="4"/>
  <c r="F40" i="4"/>
  <c r="F39" i="4"/>
  <c r="F38" i="4"/>
  <c r="F37" i="4"/>
  <c r="F36" i="4"/>
  <c r="F35" i="4"/>
  <c r="F34" i="4"/>
  <c r="F33" i="4"/>
  <c r="F32" i="4"/>
  <c r="F31" i="4"/>
  <c r="F30" i="4"/>
  <c r="F29" i="4"/>
  <c r="F28" i="4"/>
  <c r="F26" i="4"/>
  <c r="F25" i="4"/>
  <c r="F24" i="4"/>
  <c r="F23" i="4"/>
  <c r="F22" i="4"/>
  <c r="F21" i="4"/>
  <c r="F20" i="4"/>
  <c r="F19" i="4"/>
  <c r="F18" i="4"/>
  <c r="F17" i="4"/>
  <c r="F16" i="4"/>
  <c r="F15" i="4"/>
  <c r="F14" i="4"/>
  <c r="F13" i="4"/>
  <c r="F12" i="4"/>
  <c r="F11" i="4"/>
  <c r="F10" i="4"/>
  <c r="F9" i="4"/>
  <c r="F8" i="4"/>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F112" i="6"/>
  <c r="F113" i="6"/>
  <c r="F114" i="6"/>
  <c r="F115" i="6"/>
  <c r="F116" i="6"/>
  <c r="F117" i="6"/>
  <c r="F118" i="6"/>
  <c r="F119" i="6"/>
  <c r="F120" i="6"/>
  <c r="F121" i="6"/>
  <c r="F122" i="6"/>
  <c r="F123" i="6"/>
  <c r="F124" i="6"/>
  <c r="F125" i="6"/>
  <c r="F126" i="6"/>
  <c r="F127" i="6"/>
  <c r="F128" i="6"/>
  <c r="F129" i="6"/>
  <c r="F130" i="6"/>
  <c r="F131" i="6"/>
  <c r="F132" i="6"/>
  <c r="F133" i="6"/>
  <c r="F134" i="6"/>
  <c r="F135" i="6"/>
  <c r="F136" i="6"/>
  <c r="F137" i="6"/>
  <c r="F138" i="6"/>
  <c r="F139" i="6"/>
  <c r="F140" i="6"/>
  <c r="F141" i="6"/>
  <c r="F142" i="6"/>
  <c r="F8" i="6"/>
  <c r="F9" i="7"/>
  <c r="F8" i="7"/>
  <c r="F9" i="8"/>
  <c r="F8" i="8"/>
  <c r="F16" i="9"/>
  <c r="F11" i="9"/>
  <c r="F10" i="9"/>
  <c r="F9" i="9"/>
  <c r="F8" i="9"/>
  <c r="F6" i="9"/>
  <c r="G22" i="26"/>
  <c r="G21" i="26"/>
  <c r="G583" i="26"/>
  <c r="G582" i="26"/>
  <c r="G581" i="26"/>
  <c r="G580" i="26"/>
  <c r="G579" i="26"/>
  <c r="G578" i="26"/>
  <c r="G577" i="26"/>
  <c r="G576" i="26"/>
  <c r="G575" i="26"/>
  <c r="G574" i="26"/>
  <c r="G573" i="26"/>
  <c r="G572" i="26"/>
  <c r="G571" i="26"/>
  <c r="G570" i="26"/>
  <c r="G569" i="26"/>
  <c r="G568" i="26"/>
  <c r="G567" i="26"/>
  <c r="G566" i="26"/>
  <c r="G565" i="26"/>
  <c r="G564" i="26"/>
  <c r="G563" i="26"/>
  <c r="G562" i="26"/>
  <c r="G561" i="26"/>
  <c r="G560" i="26"/>
  <c r="G559" i="26"/>
  <c r="G558" i="26"/>
  <c r="G557" i="26"/>
  <c r="G556" i="26"/>
  <c r="G555" i="26"/>
  <c r="G554" i="26"/>
  <c r="G553" i="26"/>
  <c r="G552" i="26"/>
  <c r="G551" i="26"/>
  <c r="G550" i="26"/>
  <c r="G549" i="26"/>
  <c r="G548" i="26"/>
  <c r="G547" i="26"/>
  <c r="G546" i="26"/>
  <c r="G545" i="26"/>
  <c r="G544" i="26"/>
  <c r="G543" i="26"/>
  <c r="G542" i="26"/>
  <c r="G541" i="26"/>
  <c r="G540" i="26"/>
  <c r="G539" i="26"/>
  <c r="G538" i="26"/>
  <c r="G537" i="26"/>
  <c r="G536" i="26"/>
  <c r="G535" i="26"/>
  <c r="G534" i="26"/>
  <c r="G533" i="26"/>
  <c r="G532" i="26"/>
  <c r="G531" i="26"/>
  <c r="G530" i="26"/>
  <c r="G529" i="26"/>
  <c r="G528" i="26"/>
  <c r="G527" i="26"/>
  <c r="G526" i="26"/>
  <c r="G525" i="26"/>
  <c r="G524" i="26"/>
  <c r="G523" i="26"/>
  <c r="G522" i="26"/>
  <c r="G521" i="26"/>
  <c r="G520" i="26"/>
  <c r="G519" i="26"/>
  <c r="G518" i="26"/>
  <c r="G517" i="26"/>
  <c r="G516" i="26"/>
  <c r="G515" i="26"/>
  <c r="G514" i="26"/>
  <c r="G513" i="26"/>
  <c r="G512" i="26"/>
  <c r="G511" i="26"/>
  <c r="G510" i="26"/>
  <c r="G509" i="26"/>
  <c r="G508" i="26"/>
  <c r="G507" i="26"/>
  <c r="G506" i="26"/>
  <c r="G505" i="26"/>
  <c r="G504" i="26"/>
  <c r="G503" i="26"/>
  <c r="G502" i="26"/>
  <c r="G501" i="26"/>
  <c r="G500" i="26"/>
  <c r="G499" i="26"/>
  <c r="G498" i="26"/>
  <c r="G497" i="26"/>
  <c r="G496" i="26"/>
  <c r="G495" i="26"/>
  <c r="G494" i="26"/>
  <c r="G493" i="26"/>
  <c r="G492" i="26"/>
  <c r="G491" i="26"/>
  <c r="G490" i="26"/>
  <c r="G489" i="26"/>
  <c r="G488" i="26"/>
  <c r="G487" i="26"/>
  <c r="G486" i="26"/>
  <c r="G485" i="26"/>
  <c r="G484" i="26"/>
  <c r="G483" i="26"/>
  <c r="G482" i="26"/>
  <c r="G481" i="26"/>
  <c r="G480" i="26"/>
  <c r="G479" i="26"/>
  <c r="G478" i="26"/>
  <c r="G477" i="26"/>
  <c r="G476" i="26"/>
  <c r="G475" i="26"/>
  <c r="G474" i="26"/>
  <c r="G473" i="26"/>
  <c r="G472" i="26"/>
  <c r="G471" i="26"/>
  <c r="G470" i="26"/>
  <c r="G469" i="26"/>
  <c r="G468" i="26"/>
  <c r="G467" i="26"/>
  <c r="G466" i="26"/>
  <c r="G465" i="26"/>
  <c r="G464" i="26"/>
  <c r="G463" i="26"/>
  <c r="G462" i="26"/>
  <c r="G461" i="26"/>
  <c r="G460" i="26"/>
  <c r="G459" i="26"/>
  <c r="G458" i="26"/>
  <c r="G457" i="26"/>
  <c r="G456" i="26"/>
  <c r="G455" i="26"/>
  <c r="G454" i="26"/>
  <c r="G453" i="26"/>
  <c r="G452" i="26"/>
  <c r="G451" i="26"/>
  <c r="G450" i="26"/>
  <c r="G449" i="26"/>
  <c r="G448" i="26"/>
  <c r="G447" i="26"/>
  <c r="G446" i="26"/>
  <c r="G445" i="26"/>
  <c r="G444" i="26"/>
  <c r="G443" i="26"/>
  <c r="G442" i="26"/>
  <c r="G441" i="26"/>
  <c r="G440" i="26"/>
  <c r="G439" i="26"/>
  <c r="G438" i="26"/>
  <c r="G437" i="26"/>
  <c r="G436" i="26"/>
  <c r="G435" i="26"/>
  <c r="G434" i="26"/>
  <c r="G433" i="26"/>
  <c r="G432" i="26"/>
  <c r="G431" i="26"/>
  <c r="G430" i="26"/>
  <c r="G429" i="26"/>
  <c r="G428" i="26"/>
  <c r="G427" i="26"/>
  <c r="G426" i="26"/>
  <c r="G425" i="26"/>
  <c r="G424" i="26"/>
  <c r="G423" i="26"/>
  <c r="G422" i="26"/>
  <c r="G421" i="26"/>
  <c r="G420" i="26"/>
  <c r="G419" i="26"/>
  <c r="G418" i="26"/>
  <c r="G417" i="26"/>
  <c r="G416" i="26"/>
  <c r="G415" i="26"/>
  <c r="G414" i="26"/>
  <c r="G413" i="26"/>
  <c r="G412" i="26"/>
  <c r="G411" i="26"/>
  <c r="G410" i="26"/>
  <c r="G409" i="26"/>
  <c r="G408" i="26"/>
  <c r="G407" i="26"/>
  <c r="G406" i="26"/>
  <c r="G405" i="26"/>
  <c r="G404" i="26"/>
  <c r="G403" i="26"/>
  <c r="G402" i="26"/>
  <c r="G401" i="26"/>
  <c r="G400" i="26"/>
  <c r="G399" i="26"/>
  <c r="G398" i="26"/>
  <c r="G397" i="26"/>
  <c r="G396" i="26"/>
  <c r="G395" i="26"/>
  <c r="G394" i="26"/>
  <c r="G393" i="26"/>
  <c r="G392" i="26"/>
  <c r="G391" i="26"/>
  <c r="G390" i="26"/>
  <c r="G389" i="26"/>
  <c r="G388" i="26"/>
  <c r="G387" i="26"/>
  <c r="G386" i="26"/>
  <c r="G385" i="26"/>
  <c r="G384" i="26"/>
  <c r="G383" i="26"/>
  <c r="G382" i="26"/>
  <c r="G381" i="26"/>
  <c r="G380" i="26"/>
  <c r="G379" i="26"/>
  <c r="G378" i="26"/>
  <c r="G377" i="26"/>
  <c r="G376" i="26"/>
  <c r="G375" i="26"/>
  <c r="G374" i="26"/>
  <c r="G373" i="26"/>
  <c r="G372" i="26"/>
  <c r="G371" i="26"/>
  <c r="G370" i="26"/>
  <c r="G369" i="26"/>
  <c r="G368" i="26"/>
  <c r="G367" i="26"/>
  <c r="G366" i="26"/>
  <c r="G365" i="26"/>
  <c r="G364" i="26"/>
  <c r="G363" i="26"/>
  <c r="G362" i="26"/>
  <c r="G361" i="26"/>
  <c r="G360" i="26"/>
  <c r="G359" i="26"/>
  <c r="G358" i="26"/>
  <c r="G357" i="26"/>
  <c r="G356" i="26"/>
  <c r="G355" i="26"/>
  <c r="G354" i="26"/>
  <c r="G353" i="26"/>
  <c r="G352" i="26"/>
  <c r="G351" i="26"/>
  <c r="G350" i="26"/>
  <c r="G349" i="26"/>
  <c r="G348" i="26"/>
  <c r="G347" i="26"/>
  <c r="G346" i="26"/>
  <c r="G345" i="26"/>
  <c r="G344" i="26"/>
  <c r="G343" i="26"/>
  <c r="G342" i="26"/>
  <c r="G341" i="26"/>
  <c r="G340" i="26"/>
  <c r="G339" i="26"/>
  <c r="G338" i="26"/>
  <c r="G337" i="26"/>
  <c r="G336" i="26"/>
  <c r="G335" i="26"/>
  <c r="G334" i="26"/>
  <c r="G333" i="26"/>
  <c r="G332" i="26"/>
  <c r="G331" i="26"/>
  <c r="G330" i="26"/>
  <c r="G329" i="26"/>
  <c r="G328" i="26"/>
  <c r="G327" i="26"/>
  <c r="G326" i="26"/>
  <c r="G325" i="26"/>
  <c r="G324" i="26"/>
  <c r="G323" i="26"/>
  <c r="G322" i="26"/>
  <c r="G321" i="26"/>
  <c r="G320" i="26"/>
  <c r="G319" i="26"/>
  <c r="G318" i="26"/>
  <c r="G317" i="26"/>
  <c r="G316" i="26"/>
  <c r="G315" i="26"/>
  <c r="G314" i="26"/>
  <c r="G313" i="26"/>
  <c r="G312" i="26"/>
  <c r="G311" i="26"/>
  <c r="G310" i="26"/>
  <c r="G309" i="26"/>
  <c r="G308" i="26"/>
  <c r="G307" i="26"/>
  <c r="G306" i="26"/>
  <c r="G305" i="26"/>
  <c r="G304" i="26"/>
  <c r="G303" i="26"/>
  <c r="E11" i="26"/>
  <c r="D11" i="26"/>
  <c r="C11" i="26"/>
  <c r="E10" i="26"/>
  <c r="D10" i="26"/>
  <c r="C10" i="26"/>
  <c r="E9" i="26"/>
  <c r="D9" i="26"/>
  <c r="C9" i="26"/>
  <c r="E8" i="26"/>
  <c r="D8" i="26"/>
  <c r="C8" i="26"/>
  <c r="E7" i="26"/>
  <c r="D7" i="26"/>
  <c r="C7" i="26"/>
  <c r="G283" i="26"/>
  <c r="G282" i="26"/>
  <c r="G281" i="26"/>
  <c r="G276" i="26"/>
  <c r="G275" i="26"/>
  <c r="G274" i="26"/>
  <c r="G273" i="26"/>
  <c r="G272" i="26"/>
  <c r="G271" i="26"/>
  <c r="G270" i="26"/>
  <c r="G269" i="26"/>
  <c r="G268" i="26"/>
  <c r="G267" i="26"/>
  <c r="G266" i="26"/>
  <c r="G265" i="26"/>
  <c r="G264" i="26"/>
  <c r="G263" i="26"/>
  <c r="G262" i="26"/>
  <c r="G261" i="26"/>
  <c r="G260" i="26"/>
  <c r="G259" i="26"/>
  <c r="G258" i="26"/>
  <c r="G257" i="26"/>
  <c r="G256" i="26"/>
  <c r="G255" i="26"/>
  <c r="G254" i="26"/>
  <c r="G253" i="26"/>
  <c r="G252" i="26"/>
  <c r="G251" i="26"/>
  <c r="G250" i="26"/>
  <c r="G249" i="26"/>
  <c r="G248" i="26"/>
  <c r="G247" i="26"/>
  <c r="G246" i="26"/>
  <c r="G245" i="26"/>
  <c r="G244" i="26"/>
  <c r="G243" i="26"/>
  <c r="G242" i="26"/>
  <c r="G241" i="26"/>
  <c r="G240" i="26"/>
  <c r="G239" i="26"/>
  <c r="G238" i="26"/>
  <c r="G237" i="26"/>
  <c r="G236" i="26"/>
  <c r="G235" i="26"/>
  <c r="G234" i="26"/>
  <c r="G233" i="26"/>
  <c r="G232" i="26"/>
  <c r="G231" i="26"/>
  <c r="G230" i="26"/>
  <c r="G229" i="26"/>
  <c r="G228" i="26"/>
  <c r="G227" i="26"/>
  <c r="G226" i="26"/>
  <c r="G225" i="26"/>
  <c r="G224" i="26"/>
  <c r="G223" i="26"/>
  <c r="G222" i="26"/>
  <c r="G221" i="26"/>
  <c r="G220" i="26"/>
  <c r="G219" i="26"/>
  <c r="G218" i="26"/>
  <c r="G217" i="26"/>
  <c r="G216" i="26"/>
  <c r="G215" i="26"/>
  <c r="G209" i="26"/>
  <c r="G208" i="26"/>
  <c r="G202" i="26"/>
  <c r="G201" i="26"/>
  <c r="G200" i="26"/>
  <c r="G199" i="26"/>
  <c r="G198" i="26"/>
  <c r="G197" i="26"/>
  <c r="G196" i="26"/>
  <c r="G190" i="26"/>
  <c r="G189" i="26"/>
  <c r="G188" i="26"/>
  <c r="G187" i="26"/>
  <c r="G186" i="26"/>
  <c r="G185" i="26"/>
  <c r="G184" i="26"/>
  <c r="G183" i="26"/>
  <c r="G182" i="26"/>
  <c r="G181" i="26"/>
  <c r="G180" i="26"/>
  <c r="G179" i="26"/>
  <c r="G178" i="26"/>
  <c r="G177" i="26"/>
  <c r="G176" i="26"/>
  <c r="G175" i="26"/>
  <c r="G174" i="26"/>
  <c r="G173" i="26"/>
  <c r="G172" i="26"/>
  <c r="G171" i="26"/>
  <c r="G170" i="26"/>
  <c r="G169" i="26"/>
  <c r="G168" i="26"/>
  <c r="G167" i="26"/>
  <c r="G166" i="26"/>
  <c r="G165" i="26"/>
  <c r="G164" i="26"/>
  <c r="G163" i="26"/>
  <c r="G162" i="26"/>
  <c r="G161" i="26"/>
  <c r="G160" i="26"/>
  <c r="G159" i="26"/>
  <c r="G158" i="26"/>
  <c r="G157" i="26"/>
  <c r="G156" i="26"/>
  <c r="G155" i="26"/>
  <c r="G154" i="26"/>
  <c r="G153" i="26"/>
  <c r="G152" i="26"/>
  <c r="G151" i="26"/>
  <c r="G150" i="26"/>
  <c r="G149" i="26"/>
  <c r="G148" i="26"/>
  <c r="G147" i="26"/>
  <c r="G146" i="26"/>
  <c r="G145" i="26"/>
  <c r="G144" i="26"/>
  <c r="G143" i="26"/>
  <c r="G142" i="26"/>
  <c r="G141" i="26"/>
  <c r="G140" i="26"/>
  <c r="G139" i="26"/>
  <c r="G138" i="26"/>
  <c r="G137" i="26"/>
  <c r="G136" i="26"/>
  <c r="G135" i="26"/>
  <c r="G134" i="26"/>
  <c r="G133" i="26"/>
  <c r="G132" i="26"/>
  <c r="G131" i="26"/>
  <c r="G130" i="26"/>
  <c r="G129" i="26"/>
  <c r="G128" i="26"/>
  <c r="G127" i="26"/>
  <c r="G126" i="26"/>
  <c r="G125" i="26"/>
  <c r="G124" i="26"/>
  <c r="G123" i="26"/>
  <c r="G122" i="26"/>
  <c r="G121" i="26"/>
  <c r="G120" i="26"/>
  <c r="G119" i="26"/>
  <c r="G118" i="26"/>
  <c r="G117" i="26"/>
  <c r="G116" i="26"/>
  <c r="G115" i="26"/>
  <c r="G113" i="26"/>
  <c r="G112" i="26"/>
  <c r="G111" i="26"/>
  <c r="G110" i="26"/>
  <c r="G109" i="26"/>
  <c r="G108" i="26"/>
  <c r="G107" i="26"/>
  <c r="G106" i="26"/>
  <c r="G105" i="26"/>
  <c r="G104" i="26"/>
  <c r="G103" i="26"/>
  <c r="G102" i="26"/>
  <c r="G101" i="26"/>
  <c r="G100" i="26"/>
  <c r="G99" i="26"/>
  <c r="G98" i="26"/>
  <c r="G97" i="26"/>
  <c r="G96" i="26"/>
  <c r="G95" i="26"/>
  <c r="G94" i="26"/>
  <c r="G93" i="26"/>
  <c r="G92" i="26"/>
  <c r="G91" i="26"/>
  <c r="G90" i="26"/>
  <c r="G89" i="26"/>
  <c r="G88" i="26"/>
  <c r="G87" i="26"/>
  <c r="G86" i="26"/>
  <c r="G85" i="26"/>
  <c r="G84" i="26"/>
  <c r="G83" i="26"/>
  <c r="G82" i="26"/>
  <c r="G81" i="26"/>
  <c r="G80" i="26"/>
  <c r="G79" i="26"/>
  <c r="G78" i="26"/>
  <c r="G77" i="26"/>
  <c r="G76" i="26"/>
  <c r="G75" i="26"/>
  <c r="G74" i="26"/>
  <c r="G73" i="26"/>
  <c r="G72" i="26"/>
  <c r="G71" i="26"/>
  <c r="G70" i="26"/>
  <c r="G69" i="26"/>
  <c r="G23" i="26"/>
  <c r="G24" i="26"/>
  <c r="G25" i="26"/>
  <c r="G26" i="26"/>
  <c r="G27" i="26"/>
  <c r="G28" i="26"/>
  <c r="G29" i="26"/>
  <c r="G30" i="26"/>
  <c r="G31" i="26"/>
  <c r="G32" i="26"/>
  <c r="G33" i="26"/>
  <c r="G34" i="26"/>
  <c r="G35" i="26"/>
  <c r="G36" i="26"/>
  <c r="G37" i="26"/>
  <c r="G38" i="26"/>
  <c r="G39" i="26"/>
  <c r="G40" i="26"/>
  <c r="G41" i="26"/>
  <c r="G42" i="26"/>
  <c r="G43" i="26"/>
  <c r="G44" i="26"/>
  <c r="G45" i="26"/>
  <c r="G46" i="26"/>
  <c r="G47" i="26"/>
  <c r="G48" i="26"/>
  <c r="G49" i="26"/>
  <c r="G50" i="26"/>
  <c r="G51" i="26"/>
  <c r="G52" i="26"/>
  <c r="G53" i="26"/>
  <c r="G54" i="26"/>
  <c r="G55" i="26"/>
  <c r="G56" i="26"/>
  <c r="G57" i="26"/>
  <c r="G58" i="26"/>
  <c r="G59" i="26"/>
  <c r="G60" i="26"/>
  <c r="G61" i="26"/>
  <c r="G62" i="26"/>
  <c r="G63" i="26"/>
  <c r="G64" i="26"/>
  <c r="G20" i="26"/>
  <c r="E614" i="26"/>
  <c r="E583" i="26"/>
  <c r="E582" i="26"/>
  <c r="E581" i="26"/>
  <c r="E580" i="26"/>
  <c r="E579" i="26"/>
  <c r="E578" i="26"/>
  <c r="E577" i="26"/>
  <c r="E576" i="26"/>
  <c r="E575" i="26"/>
  <c r="E574" i="26"/>
  <c r="E573" i="26"/>
  <c r="E572" i="26"/>
  <c r="E571" i="26"/>
  <c r="E570" i="26"/>
  <c r="E569" i="26"/>
  <c r="E568" i="26"/>
  <c r="E567" i="26"/>
  <c r="E566" i="26"/>
  <c r="E565" i="26"/>
  <c r="E564" i="26"/>
  <c r="E563" i="26"/>
  <c r="E562" i="26"/>
  <c r="E561" i="26"/>
  <c r="E560" i="26"/>
  <c r="E559" i="26"/>
  <c r="E558" i="26"/>
  <c r="E557" i="26"/>
  <c r="E556" i="26"/>
  <c r="E555" i="26"/>
  <c r="E554" i="26"/>
  <c r="E553" i="26"/>
  <c r="E552" i="26"/>
  <c r="E551" i="26"/>
  <c r="E550" i="26"/>
  <c r="E549" i="26"/>
  <c r="E548" i="26"/>
  <c r="E547" i="26"/>
  <c r="E546" i="26"/>
  <c r="E545" i="26"/>
  <c r="E544" i="26"/>
  <c r="E543" i="26"/>
  <c r="E542" i="26"/>
  <c r="E541" i="26"/>
  <c r="E540" i="26"/>
  <c r="E539" i="26"/>
  <c r="E538" i="26"/>
  <c r="E537" i="26"/>
  <c r="E536" i="26"/>
  <c r="E535" i="26"/>
  <c r="E534" i="26"/>
  <c r="E533" i="26"/>
  <c r="E532" i="26"/>
  <c r="E531" i="26"/>
  <c r="E530" i="26"/>
  <c r="E529" i="26"/>
  <c r="E528" i="26"/>
  <c r="E527" i="26"/>
  <c r="E526" i="26"/>
  <c r="E525" i="26"/>
  <c r="E524" i="26"/>
  <c r="E523" i="26"/>
  <c r="E522" i="26"/>
  <c r="E521" i="26"/>
  <c r="E520" i="26"/>
  <c r="E519" i="26"/>
  <c r="E518" i="26"/>
  <c r="E517" i="26"/>
  <c r="E516" i="26"/>
  <c r="E515" i="26"/>
  <c r="E514" i="26"/>
  <c r="E513" i="26"/>
  <c r="E512" i="26"/>
  <c r="E511" i="26"/>
  <c r="E510" i="26"/>
  <c r="E509" i="26"/>
  <c r="E508" i="26"/>
  <c r="E507" i="26"/>
  <c r="E506" i="26"/>
  <c r="E505" i="26"/>
  <c r="E504" i="26"/>
  <c r="E503" i="26"/>
  <c r="E501" i="26"/>
  <c r="E500" i="26"/>
  <c r="E499" i="26"/>
  <c r="E498" i="26"/>
  <c r="E497" i="26"/>
  <c r="E496" i="26"/>
  <c r="E495" i="26"/>
  <c r="E494" i="26"/>
  <c r="E493" i="26"/>
  <c r="E492" i="26"/>
  <c r="E491" i="26"/>
  <c r="E490" i="26"/>
  <c r="E489" i="26"/>
  <c r="E488" i="26"/>
  <c r="E487" i="26"/>
  <c r="E486" i="26"/>
  <c r="E485" i="26"/>
  <c r="E484" i="26"/>
  <c r="E483" i="26"/>
  <c r="E482" i="26"/>
  <c r="E481" i="26"/>
  <c r="E480" i="26"/>
  <c r="E479" i="26"/>
  <c r="E478" i="26"/>
  <c r="E477" i="26"/>
  <c r="E476" i="26"/>
  <c r="E475" i="26"/>
  <c r="E474" i="26"/>
  <c r="E473" i="26"/>
  <c r="E472" i="26"/>
  <c r="E471" i="26"/>
  <c r="E470" i="26"/>
  <c r="E469" i="26"/>
  <c r="E468" i="26"/>
  <c r="E467" i="26"/>
  <c r="E466" i="26"/>
  <c r="E465" i="26"/>
  <c r="E464" i="26"/>
  <c r="E462" i="26"/>
  <c r="E461" i="26"/>
  <c r="E460" i="26"/>
  <c r="E459" i="26"/>
  <c r="E458" i="26"/>
  <c r="E457" i="26"/>
  <c r="E456" i="26"/>
  <c r="E455" i="26"/>
  <c r="E454" i="26"/>
  <c r="E453" i="26"/>
  <c r="E452" i="26"/>
  <c r="E451" i="26"/>
  <c r="E450" i="26"/>
  <c r="E449" i="26"/>
  <c r="E448" i="26"/>
  <c r="E447" i="26"/>
  <c r="E446" i="26"/>
  <c r="E445" i="26"/>
  <c r="E444" i="26"/>
  <c r="E443" i="26"/>
  <c r="E442" i="26"/>
  <c r="E441" i="26"/>
  <c r="E440" i="26"/>
  <c r="E439" i="26"/>
  <c r="E438" i="26"/>
  <c r="E437" i="26"/>
  <c r="E436" i="26"/>
  <c r="E435" i="26"/>
  <c r="E434" i="26"/>
  <c r="E433" i="26"/>
  <c r="E432" i="26"/>
  <c r="E431" i="26"/>
  <c r="E430" i="26"/>
  <c r="E429" i="26"/>
  <c r="E428" i="26"/>
  <c r="E427" i="26"/>
  <c r="E426" i="26"/>
  <c r="E425" i="26"/>
  <c r="E424" i="26"/>
  <c r="E423" i="26"/>
  <c r="E422" i="26"/>
  <c r="E421" i="26"/>
  <c r="E420" i="26"/>
  <c r="E419" i="26"/>
  <c r="E418" i="26"/>
  <c r="E417" i="26"/>
  <c r="E416" i="26"/>
  <c r="E415" i="26"/>
  <c r="E414" i="26"/>
  <c r="E413" i="26"/>
  <c r="E412" i="26"/>
  <c r="E411" i="26"/>
  <c r="E410" i="26"/>
  <c r="E409" i="26"/>
  <c r="E408" i="26"/>
  <c r="E407" i="26"/>
  <c r="E406" i="26"/>
  <c r="E405" i="26"/>
  <c r="E404" i="26"/>
  <c r="E403" i="26"/>
  <c r="E402" i="26"/>
  <c r="E401" i="26"/>
  <c r="E400" i="26"/>
  <c r="E399" i="26"/>
  <c r="E398" i="26"/>
  <c r="E397" i="26"/>
  <c r="E396" i="26"/>
  <c r="E395" i="26"/>
  <c r="E394" i="26"/>
  <c r="E393" i="26"/>
  <c r="E392" i="26"/>
  <c r="E391" i="26"/>
  <c r="E390" i="26"/>
  <c r="E389" i="26"/>
  <c r="E388" i="26"/>
  <c r="E387" i="26"/>
  <c r="E386" i="26"/>
  <c r="E385" i="26"/>
  <c r="E384" i="26"/>
  <c r="E383" i="26"/>
  <c r="E382" i="26"/>
  <c r="E381" i="26"/>
  <c r="E380" i="26"/>
  <c r="E379" i="26"/>
  <c r="E378" i="26"/>
  <c r="E377" i="26"/>
  <c r="E376" i="26"/>
  <c r="E375" i="26"/>
  <c r="E374" i="26"/>
  <c r="E373" i="26"/>
  <c r="E372" i="26"/>
  <c r="E371" i="26"/>
  <c r="E368" i="26"/>
  <c r="E367" i="26"/>
  <c r="E366" i="26"/>
  <c r="E365" i="26"/>
  <c r="E364" i="26"/>
  <c r="E363" i="26"/>
  <c r="E362" i="26"/>
  <c r="E361" i="26"/>
  <c r="E360" i="26"/>
  <c r="E359" i="26"/>
  <c r="E358" i="26"/>
  <c r="E357" i="26"/>
  <c r="E356" i="26"/>
  <c r="E355" i="26"/>
  <c r="E354" i="26"/>
  <c r="E353" i="26"/>
  <c r="E352" i="26"/>
  <c r="E351" i="26"/>
  <c r="E350" i="26"/>
  <c r="E349" i="26"/>
  <c r="E348" i="26"/>
  <c r="E347" i="26"/>
  <c r="E346" i="26"/>
  <c r="E345" i="26"/>
  <c r="E344" i="26"/>
  <c r="E343" i="26"/>
  <c r="E342" i="26"/>
  <c r="E341" i="26"/>
  <c r="E340" i="26"/>
  <c r="E339" i="26"/>
  <c r="E338" i="26"/>
  <c r="E337" i="26"/>
  <c r="E336" i="26"/>
  <c r="E335" i="26"/>
  <c r="E334" i="26"/>
  <c r="E333" i="26"/>
  <c r="E332" i="26"/>
  <c r="E331" i="26"/>
  <c r="E330" i="26"/>
  <c r="E329" i="26"/>
  <c r="E328" i="26"/>
  <c r="E327" i="26"/>
  <c r="E326" i="26"/>
  <c r="E325" i="26"/>
  <c r="E324" i="26"/>
  <c r="E323" i="26"/>
  <c r="E322" i="26"/>
  <c r="E321" i="26"/>
  <c r="E320" i="26"/>
  <c r="E319" i="26"/>
  <c r="E318" i="26"/>
  <c r="E317" i="26"/>
  <c r="E316" i="26"/>
  <c r="E315" i="26"/>
  <c r="E314" i="26"/>
  <c r="E313" i="26"/>
  <c r="E312" i="26"/>
  <c r="E311" i="26"/>
  <c r="E310" i="26"/>
  <c r="E309" i="26"/>
  <c r="E308" i="26"/>
  <c r="E307" i="26"/>
  <c r="E306" i="26"/>
  <c r="E305" i="26"/>
  <c r="E304" i="26"/>
  <c r="E303" i="26"/>
  <c r="E290" i="26"/>
  <c r="G290" i="26" s="1"/>
  <c r="E289" i="26"/>
  <c r="G289" i="26" s="1"/>
  <c r="E288" i="26"/>
  <c r="E285" i="26"/>
  <c r="E278" i="26"/>
  <c r="E211" i="26"/>
  <c r="E204" i="26"/>
  <c r="E192" i="26"/>
  <c r="E66" i="26"/>
  <c r="E17" i="26"/>
  <c r="D14" i="23"/>
  <c r="F14" i="23" s="1"/>
  <c r="E18" i="9"/>
  <c r="D196" i="23"/>
  <c r="F196" i="23" s="1"/>
  <c r="D70" i="23"/>
  <c r="F70" i="23" s="1"/>
  <c r="E196" i="23" l="1"/>
  <c r="E14" i="23"/>
  <c r="E70" i="23"/>
  <c r="E13" i="26"/>
  <c r="E587" i="26"/>
  <c r="E292" i="26"/>
  <c r="G288" i="26"/>
  <c r="A37" i="18"/>
  <c r="A38" i="18"/>
  <c r="M46" i="4"/>
  <c r="M70" i="4"/>
  <c r="L268" i="2"/>
  <c r="A3" i="12"/>
  <c r="A4" i="12"/>
  <c r="A5" i="12"/>
  <c r="A6" i="12"/>
  <c r="A7" i="12"/>
  <c r="A8" i="12"/>
  <c r="A9" i="12"/>
  <c r="A10" i="12"/>
  <c r="A11" i="12"/>
  <c r="A12" i="12"/>
  <c r="A13" i="12"/>
  <c r="A14" i="12"/>
  <c r="A15" i="12"/>
  <c r="A16" i="12"/>
  <c r="A17" i="12"/>
  <c r="A18" i="12"/>
  <c r="A19" i="12"/>
  <c r="A20" i="12"/>
  <c r="A21" i="12"/>
  <c r="A22" i="12"/>
  <c r="A23" i="12"/>
  <c r="A24" i="12"/>
  <c r="A25" i="12"/>
  <c r="A26" i="12"/>
  <c r="A27" i="12"/>
  <c r="A28" i="12"/>
  <c r="A29" i="12"/>
  <c r="A30" i="12"/>
  <c r="A31" i="12"/>
  <c r="A32" i="12"/>
  <c r="A33" i="12"/>
  <c r="A34" i="12"/>
  <c r="A35" i="12"/>
  <c r="A36" i="12"/>
  <c r="A37" i="12"/>
  <c r="A38" i="12"/>
  <c r="A39" i="12"/>
  <c r="A40" i="12"/>
  <c r="A41" i="12"/>
  <c r="A42" i="12"/>
  <c r="A43" i="12"/>
  <c r="A44" i="12"/>
  <c r="A45" i="12"/>
  <c r="A46" i="12"/>
  <c r="A47" i="12"/>
  <c r="A48" i="12"/>
  <c r="A49" i="12"/>
  <c r="A50" i="12"/>
  <c r="A51" i="12"/>
  <c r="A52" i="12"/>
  <c r="A53" i="12"/>
  <c r="A54" i="12"/>
  <c r="A55" i="12"/>
  <c r="A56" i="12"/>
  <c r="A57" i="12"/>
  <c r="A58" i="12"/>
  <c r="A59" i="12"/>
  <c r="A60" i="12"/>
  <c r="A61" i="12"/>
  <c r="A62" i="12"/>
  <c r="A63" i="12"/>
  <c r="A64" i="12"/>
  <c r="A65" i="12"/>
  <c r="A66" i="12"/>
  <c r="A67" i="12"/>
  <c r="A68" i="12"/>
  <c r="A69" i="12"/>
  <c r="A70" i="12"/>
  <c r="A71" i="12"/>
  <c r="A72" i="12"/>
  <c r="A73" i="12"/>
  <c r="A74" i="12"/>
  <c r="A75" i="12"/>
  <c r="A76" i="12"/>
  <c r="A77" i="12"/>
  <c r="A78" i="12"/>
  <c r="A79" i="12"/>
  <c r="A80" i="12"/>
  <c r="A81" i="12"/>
  <c r="A82" i="12"/>
  <c r="A83" i="12"/>
  <c r="A84" i="12"/>
  <c r="A85" i="12"/>
  <c r="A86" i="12"/>
  <c r="A87" i="12"/>
  <c r="A88" i="12"/>
  <c r="A89" i="12"/>
  <c r="A90" i="12"/>
  <c r="A91" i="12"/>
  <c r="A92" i="12"/>
  <c r="A93" i="12"/>
  <c r="A94" i="12"/>
  <c r="A95" i="12"/>
  <c r="A96" i="12"/>
  <c r="A97" i="12"/>
  <c r="A98" i="12"/>
  <c r="A99" i="12"/>
  <c r="A100" i="12"/>
  <c r="A101" i="12"/>
  <c r="A102" i="12"/>
  <c r="A103" i="12"/>
  <c r="A104" i="12"/>
  <c r="A105" i="12"/>
  <c r="A106" i="12"/>
  <c r="A107" i="12"/>
  <c r="A108" i="12"/>
  <c r="A109" i="12"/>
  <c r="A110" i="12"/>
  <c r="A111" i="12"/>
  <c r="A112" i="12"/>
  <c r="A113" i="12"/>
  <c r="A114" i="12"/>
  <c r="A115" i="12"/>
  <c r="A116" i="12"/>
  <c r="A117" i="12"/>
  <c r="A118" i="12"/>
  <c r="A119" i="12"/>
  <c r="A120" i="12"/>
  <c r="A121" i="12"/>
  <c r="A122" i="12"/>
  <c r="A123" i="12"/>
  <c r="A124" i="12"/>
  <c r="A125" i="12"/>
  <c r="A126" i="12"/>
  <c r="A127" i="12"/>
  <c r="A128" i="12"/>
  <c r="A129" i="12"/>
  <c r="A130" i="12"/>
  <c r="A131" i="12"/>
  <c r="A132" i="12"/>
  <c r="A133" i="12"/>
  <c r="A134" i="12"/>
  <c r="A135" i="12"/>
  <c r="A136" i="12"/>
  <c r="A137" i="12"/>
  <c r="A138" i="12"/>
  <c r="A139" i="12"/>
  <c r="A140" i="12"/>
  <c r="A141" i="12"/>
  <c r="A142" i="12"/>
  <c r="A143" i="12"/>
  <c r="A144" i="12"/>
  <c r="A145" i="12"/>
  <c r="A146" i="12"/>
  <c r="A147" i="12"/>
  <c r="A148" i="12"/>
  <c r="A149" i="12"/>
  <c r="A150" i="12"/>
  <c r="A151" i="12"/>
  <c r="A152" i="12"/>
  <c r="A153" i="12"/>
  <c r="A154" i="12"/>
  <c r="A155" i="12"/>
  <c r="A156" i="12"/>
  <c r="A157" i="12"/>
  <c r="A158" i="12"/>
  <c r="A159" i="12"/>
  <c r="A160" i="12"/>
  <c r="A161" i="12"/>
  <c r="A162" i="12"/>
  <c r="A163" i="12"/>
  <c r="A164" i="12"/>
  <c r="A165" i="12"/>
  <c r="A166" i="12"/>
  <c r="A167" i="12"/>
  <c r="A168" i="12"/>
  <c r="A169" i="12"/>
  <c r="A170" i="12"/>
  <c r="A171" i="12"/>
  <c r="A172" i="12"/>
  <c r="A173" i="12"/>
  <c r="A174" i="12"/>
  <c r="A175" i="12"/>
  <c r="A176" i="12"/>
  <c r="A177" i="12"/>
  <c r="A178" i="12"/>
  <c r="A179" i="12"/>
  <c r="A180" i="12"/>
  <c r="A181" i="12"/>
  <c r="A182" i="12"/>
  <c r="A183" i="12"/>
  <c r="A184" i="12"/>
  <c r="A185" i="12"/>
  <c r="A186" i="12"/>
  <c r="A187" i="12"/>
  <c r="A188" i="12"/>
  <c r="A189" i="12"/>
  <c r="A190" i="12"/>
  <c r="A191" i="12"/>
  <c r="A192" i="12"/>
  <c r="A193" i="12"/>
  <c r="A194" i="12"/>
  <c r="A195" i="12"/>
  <c r="A196" i="12"/>
  <c r="A197" i="12"/>
  <c r="A198" i="12"/>
  <c r="A199" i="12"/>
  <c r="A200" i="12"/>
  <c r="A201" i="12"/>
  <c r="A202" i="12"/>
  <c r="A203" i="12"/>
  <c r="A204" i="12"/>
  <c r="A205" i="12"/>
  <c r="A206" i="12"/>
  <c r="A207" i="12"/>
  <c r="A208" i="12"/>
  <c r="A209" i="12"/>
  <c r="A210" i="12"/>
  <c r="A211" i="12"/>
  <c r="A212" i="12"/>
  <c r="A213" i="12"/>
  <c r="A214" i="12"/>
  <c r="A215" i="12"/>
  <c r="A216" i="12"/>
  <c r="A217" i="12"/>
  <c r="A218" i="12"/>
  <c r="A219" i="12"/>
  <c r="A220" i="12"/>
  <c r="A221" i="12"/>
  <c r="A222" i="12"/>
  <c r="A223" i="12"/>
  <c r="A224" i="12"/>
  <c r="A225" i="12"/>
  <c r="A226" i="12"/>
  <c r="A227" i="12"/>
  <c r="A228" i="12"/>
  <c r="A229" i="12"/>
  <c r="A230" i="12"/>
  <c r="A231" i="12"/>
  <c r="A232" i="12"/>
  <c r="A233" i="12"/>
  <c r="A234" i="12"/>
  <c r="A235" i="12"/>
  <c r="A236" i="12"/>
  <c r="A237" i="12"/>
  <c r="A238" i="12"/>
  <c r="A239" i="12"/>
  <c r="A240" i="12"/>
  <c r="A241" i="12"/>
  <c r="A252" i="12"/>
  <c r="A253" i="12"/>
  <c r="A254" i="12"/>
  <c r="A255" i="12"/>
  <c r="D181" i="14"/>
  <c r="E234" i="25"/>
  <c r="E266" i="14" s="1"/>
  <c r="D243" i="14"/>
  <c r="D244" i="14"/>
  <c r="D219" i="14"/>
  <c r="D218" i="14"/>
  <c r="D220" i="14"/>
  <c r="D221" i="14"/>
  <c r="D222" i="14"/>
  <c r="D149" i="14"/>
  <c r="D150" i="14"/>
  <c r="D151" i="14"/>
  <c r="D153" i="14"/>
  <c r="D118" i="14"/>
  <c r="D115" i="14"/>
  <c r="D40" i="14"/>
  <c r="D50" i="14"/>
  <c r="D30" i="14"/>
  <c r="D20" i="14"/>
  <c r="D11" i="14"/>
  <c r="D12" i="14"/>
  <c r="A232" i="25"/>
  <c r="A231" i="25"/>
  <c r="A230" i="25"/>
  <c r="A229" i="25"/>
  <c r="A228" i="25"/>
  <c r="A227" i="25"/>
  <c r="A226" i="25"/>
  <c r="A225" i="25"/>
  <c r="A224" i="25"/>
  <c r="A223" i="25"/>
  <c r="A222" i="25"/>
  <c r="A221" i="25"/>
  <c r="A220" i="25"/>
  <c r="A219" i="25"/>
  <c r="A218" i="25"/>
  <c r="A217" i="25"/>
  <c r="A216" i="25"/>
  <c r="A215" i="25"/>
  <c r="A214" i="25"/>
  <c r="A213" i="25"/>
  <c r="A212" i="25"/>
  <c r="A211" i="25"/>
  <c r="A210" i="25"/>
  <c r="A209" i="25"/>
  <c r="A208" i="25"/>
  <c r="A207" i="25"/>
  <c r="A206" i="25"/>
  <c r="A205" i="25"/>
  <c r="A204" i="25"/>
  <c r="A203" i="25"/>
  <c r="A202" i="25"/>
  <c r="A201" i="25"/>
  <c r="A200" i="25"/>
  <c r="A199" i="25"/>
  <c r="A198" i="25"/>
  <c r="A197" i="25"/>
  <c r="A196" i="25"/>
  <c r="A195" i="25"/>
  <c r="A194" i="25"/>
  <c r="A193" i="25"/>
  <c r="A192" i="25"/>
  <c r="A191" i="25"/>
  <c r="A190" i="25"/>
  <c r="A189" i="25"/>
  <c r="A188" i="25"/>
  <c r="A187" i="25"/>
  <c r="A186" i="25"/>
  <c r="A185" i="25"/>
  <c r="A184" i="25"/>
  <c r="A183" i="25"/>
  <c r="A182" i="25"/>
  <c r="A181" i="25"/>
  <c r="A180" i="25"/>
  <c r="A179" i="25"/>
  <c r="A178" i="25"/>
  <c r="A177" i="25"/>
  <c r="A176" i="25"/>
  <c r="A175" i="25"/>
  <c r="A174" i="25"/>
  <c r="A173" i="25"/>
  <c r="A172" i="25"/>
  <c r="A171" i="25"/>
  <c r="A170" i="25"/>
  <c r="A169" i="25"/>
  <c r="A168" i="25"/>
  <c r="A167" i="25"/>
  <c r="A166" i="25"/>
  <c r="A165" i="25"/>
  <c r="A164" i="25"/>
  <c r="A163" i="25"/>
  <c r="A162" i="25"/>
  <c r="A161" i="25"/>
  <c r="A160" i="25"/>
  <c r="A159" i="25"/>
  <c r="A158" i="25"/>
  <c r="A157" i="25"/>
  <c r="A156" i="25"/>
  <c r="A155" i="25"/>
  <c r="A154" i="25"/>
  <c r="A153" i="25"/>
  <c r="A152" i="25"/>
  <c r="A151" i="25"/>
  <c r="A150" i="25"/>
  <c r="A148" i="25"/>
  <c r="A147" i="25"/>
  <c r="A146" i="25"/>
  <c r="A145" i="25"/>
  <c r="A144" i="25"/>
  <c r="A143" i="25"/>
  <c r="A142" i="25"/>
  <c r="A141" i="25"/>
  <c r="A140" i="25"/>
  <c r="A139" i="25"/>
  <c r="A138" i="25"/>
  <c r="A137" i="25"/>
  <c r="A136" i="25"/>
  <c r="A135" i="25"/>
  <c r="A134" i="25"/>
  <c r="A133" i="25"/>
  <c r="A132" i="25"/>
  <c r="A131" i="25"/>
  <c r="A130" i="25"/>
  <c r="A129" i="25"/>
  <c r="A128" i="25"/>
  <c r="A127" i="25"/>
  <c r="A126" i="25"/>
  <c r="A125" i="25"/>
  <c r="A124" i="25"/>
  <c r="A123" i="25"/>
  <c r="A122" i="25"/>
  <c r="A121" i="25"/>
  <c r="A120" i="25"/>
  <c r="A119" i="25"/>
  <c r="A118" i="25"/>
  <c r="A117" i="25"/>
  <c r="A116" i="25"/>
  <c r="A115" i="25"/>
  <c r="A114" i="25"/>
  <c r="A113" i="25"/>
  <c r="A112" i="25"/>
  <c r="A111" i="25"/>
  <c r="A110" i="25"/>
  <c r="A109" i="25"/>
  <c r="A108" i="25"/>
  <c r="A107" i="25"/>
  <c r="A106" i="25"/>
  <c r="A105" i="25"/>
  <c r="A104" i="25"/>
  <c r="A103" i="25"/>
  <c r="A102" i="25"/>
  <c r="A101" i="25"/>
  <c r="A100" i="25"/>
  <c r="A99" i="25"/>
  <c r="A98" i="25"/>
  <c r="A97" i="25"/>
  <c r="A96" i="25"/>
  <c r="A95" i="25"/>
  <c r="A94" i="25"/>
  <c r="A93" i="25"/>
  <c r="A92" i="25"/>
  <c r="A91" i="25"/>
  <c r="A90" i="25"/>
  <c r="A89" i="25"/>
  <c r="A88" i="25"/>
  <c r="A87" i="25"/>
  <c r="A86" i="25"/>
  <c r="A85" i="25"/>
  <c r="A84" i="25"/>
  <c r="A83" i="25"/>
  <c r="A82" i="25"/>
  <c r="A81" i="25"/>
  <c r="A80" i="25"/>
  <c r="A79" i="25"/>
  <c r="A78" i="25"/>
  <c r="A77" i="25"/>
  <c r="A76" i="25"/>
  <c r="A75" i="25"/>
  <c r="A74" i="25"/>
  <c r="A73" i="25"/>
  <c r="A72" i="25"/>
  <c r="A71" i="25"/>
  <c r="A70" i="25"/>
  <c r="A69" i="25"/>
  <c r="A68" i="25"/>
  <c r="A67" i="25"/>
  <c r="A66" i="25"/>
  <c r="A65" i="25"/>
  <c r="A64" i="25"/>
  <c r="A63" i="25"/>
  <c r="A62" i="25"/>
  <c r="A61" i="25"/>
  <c r="A60" i="25"/>
  <c r="A59" i="25"/>
  <c r="A58" i="25"/>
  <c r="A57" i="25"/>
  <c r="A56" i="25"/>
  <c r="A55" i="25"/>
  <c r="A54" i="25"/>
  <c r="A53" i="25"/>
  <c r="A52" i="25"/>
  <c r="A51" i="25"/>
  <c r="A50" i="25"/>
  <c r="A49" i="25"/>
  <c r="A48" i="25"/>
  <c r="A47" i="25"/>
  <c r="A46" i="25"/>
  <c r="A45" i="25"/>
  <c r="A44" i="25"/>
  <c r="A43" i="25"/>
  <c r="A42" i="25"/>
  <c r="A41" i="25"/>
  <c r="A40" i="25"/>
  <c r="A39" i="25"/>
  <c r="A38" i="25"/>
  <c r="A37" i="25"/>
  <c r="A36" i="25"/>
  <c r="A35" i="25"/>
  <c r="A34" i="25"/>
  <c r="A33" i="25"/>
  <c r="A32" i="25"/>
  <c r="A31" i="25"/>
  <c r="A30" i="25"/>
  <c r="A29" i="25"/>
  <c r="A28" i="25"/>
  <c r="A27" i="25"/>
  <c r="A26" i="25"/>
  <c r="A25" i="25"/>
  <c r="A24" i="25"/>
  <c r="A23" i="25"/>
  <c r="A22" i="25"/>
  <c r="A21" i="25"/>
  <c r="A20" i="25"/>
  <c r="A19" i="25"/>
  <c r="A18" i="25"/>
  <c r="A17" i="25"/>
  <c r="A16" i="25"/>
  <c r="A15" i="25"/>
  <c r="A14" i="25"/>
  <c r="A13" i="25"/>
  <c r="A12" i="25"/>
  <c r="A11" i="25"/>
  <c r="A10" i="25"/>
  <c r="A9" i="25"/>
  <c r="A8" i="25"/>
  <c r="A7" i="25"/>
  <c r="A6" i="25"/>
  <c r="A5" i="25"/>
  <c r="A4" i="25"/>
  <c r="A3" i="25"/>
  <c r="A2" i="25"/>
  <c r="D245" i="14"/>
  <c r="D246" i="14"/>
  <c r="D247" i="14"/>
  <c r="D248" i="14"/>
  <c r="D249" i="14"/>
  <c r="D250" i="14"/>
  <c r="D251" i="14"/>
  <c r="D252" i="14"/>
  <c r="D253" i="14"/>
  <c r="D254" i="14"/>
  <c r="D255" i="14"/>
  <c r="D256" i="14"/>
  <c r="D257" i="14"/>
  <c r="D258" i="14"/>
  <c r="D259" i="14"/>
  <c r="D260" i="14"/>
  <c r="D261" i="14"/>
  <c r="D262" i="14"/>
  <c r="K264" i="14"/>
  <c r="J264" i="14"/>
  <c r="I264" i="14"/>
  <c r="H264" i="14"/>
  <c r="G264" i="14"/>
  <c r="D2" i="14"/>
  <c r="J218" i="1" s="1"/>
  <c r="D3" i="14"/>
  <c r="I194" i="1" s="1"/>
  <c r="D4" i="14"/>
  <c r="K168" i="1" s="1"/>
  <c r="D5" i="14"/>
  <c r="D6" i="14"/>
  <c r="D7" i="14"/>
  <c r="D8" i="14"/>
  <c r="D9" i="14"/>
  <c r="D10" i="14"/>
  <c r="D13" i="14"/>
  <c r="D14" i="14"/>
  <c r="D15" i="14"/>
  <c r="D16" i="14"/>
  <c r="D17" i="14"/>
  <c r="D18" i="14"/>
  <c r="D19" i="14"/>
  <c r="D21" i="14"/>
  <c r="D22" i="14"/>
  <c r="D23" i="14"/>
  <c r="D24" i="14"/>
  <c r="D25" i="14"/>
  <c r="D26" i="14"/>
  <c r="D27" i="14"/>
  <c r="D28" i="14"/>
  <c r="D29" i="14"/>
  <c r="D31" i="14"/>
  <c r="D32" i="14"/>
  <c r="D33" i="14"/>
  <c r="D34" i="14"/>
  <c r="D35" i="14"/>
  <c r="D36" i="14"/>
  <c r="D37" i="14"/>
  <c r="D38" i="14"/>
  <c r="D39" i="14"/>
  <c r="D41" i="14"/>
  <c r="D42" i="14"/>
  <c r="D43" i="14"/>
  <c r="D44" i="14"/>
  <c r="D45" i="14"/>
  <c r="D46" i="14"/>
  <c r="D47" i="14"/>
  <c r="D48" i="14"/>
  <c r="D49" i="14"/>
  <c r="D51" i="14"/>
  <c r="D52" i="14"/>
  <c r="D53" i="14"/>
  <c r="D54" i="14"/>
  <c r="D55" i="14"/>
  <c r="D56" i="14"/>
  <c r="D57" i="14"/>
  <c r="D58" i="14"/>
  <c r="D59" i="14"/>
  <c r="D60" i="14"/>
  <c r="D61" i="14"/>
  <c r="D62" i="14"/>
  <c r="D63" i="14"/>
  <c r="D64" i="14"/>
  <c r="D65" i="14"/>
  <c r="D66" i="14"/>
  <c r="D67" i="14"/>
  <c r="D68" i="14"/>
  <c r="D69" i="14"/>
  <c r="D70" i="14"/>
  <c r="D71" i="14"/>
  <c r="D72" i="14"/>
  <c r="D73" i="14"/>
  <c r="D74" i="14"/>
  <c r="D75" i="14"/>
  <c r="D76" i="14"/>
  <c r="D77" i="14"/>
  <c r="D78" i="14"/>
  <c r="D79" i="14"/>
  <c r="D80" i="14"/>
  <c r="D81" i="14"/>
  <c r="D82" i="14"/>
  <c r="D83" i="14"/>
  <c r="D84" i="14"/>
  <c r="D85" i="14"/>
  <c r="D86" i="14"/>
  <c r="D87" i="14"/>
  <c r="D88" i="14"/>
  <c r="D89" i="14"/>
  <c r="D90" i="14"/>
  <c r="D91" i="14"/>
  <c r="D92" i="14"/>
  <c r="D93" i="14"/>
  <c r="D94" i="14"/>
  <c r="D95" i="14"/>
  <c r="D96" i="14"/>
  <c r="D97" i="14"/>
  <c r="D98" i="14"/>
  <c r="D99" i="14"/>
  <c r="D100" i="14"/>
  <c r="D101" i="14"/>
  <c r="D102" i="14"/>
  <c r="D103" i="14"/>
  <c r="D104" i="14"/>
  <c r="D105" i="14"/>
  <c r="D106" i="14"/>
  <c r="D107" i="14"/>
  <c r="D108" i="14"/>
  <c r="D109" i="14"/>
  <c r="D110" i="14"/>
  <c r="D111" i="14"/>
  <c r="D112" i="14"/>
  <c r="D113" i="14"/>
  <c r="D114" i="14"/>
  <c r="D116" i="14"/>
  <c r="D117" i="14"/>
  <c r="D119" i="14"/>
  <c r="D120" i="14"/>
  <c r="D121" i="14"/>
  <c r="D122" i="14"/>
  <c r="D123" i="14"/>
  <c r="D124" i="14"/>
  <c r="D125" i="14"/>
  <c r="D126" i="14"/>
  <c r="D127" i="14"/>
  <c r="D128" i="14"/>
  <c r="D129" i="14"/>
  <c r="D130" i="14"/>
  <c r="D131" i="14"/>
  <c r="D132" i="14"/>
  <c r="D133" i="14"/>
  <c r="D134" i="14"/>
  <c r="D135" i="14"/>
  <c r="D136" i="14"/>
  <c r="D137" i="14"/>
  <c r="D138" i="14"/>
  <c r="D139" i="14"/>
  <c r="D140" i="14"/>
  <c r="D141" i="14"/>
  <c r="D142" i="14"/>
  <c r="D143" i="14"/>
  <c r="D144" i="14"/>
  <c r="D145" i="14"/>
  <c r="D146" i="14"/>
  <c r="D147" i="14"/>
  <c r="D148" i="14"/>
  <c r="D152" i="14"/>
  <c r="D154" i="14"/>
  <c r="D155" i="14"/>
  <c r="D156" i="14"/>
  <c r="D157" i="14"/>
  <c r="D158" i="14"/>
  <c r="D159" i="14"/>
  <c r="D160" i="14"/>
  <c r="D161" i="14"/>
  <c r="D162" i="14"/>
  <c r="D163" i="14"/>
  <c r="D164" i="14"/>
  <c r="D165" i="14"/>
  <c r="D166" i="14"/>
  <c r="D167" i="14"/>
  <c r="D168" i="14"/>
  <c r="D169" i="14"/>
  <c r="D170" i="14"/>
  <c r="D171" i="14"/>
  <c r="D172" i="14"/>
  <c r="D173" i="14"/>
  <c r="D174" i="14"/>
  <c r="D175" i="14"/>
  <c r="D176" i="14"/>
  <c r="D177" i="14"/>
  <c r="D178" i="14"/>
  <c r="D179" i="14"/>
  <c r="D180" i="14"/>
  <c r="D182" i="14"/>
  <c r="D183" i="14"/>
  <c r="D184" i="14"/>
  <c r="D185" i="14"/>
  <c r="D186" i="14"/>
  <c r="D187" i="14"/>
  <c r="D188" i="14"/>
  <c r="D189" i="14"/>
  <c r="D190" i="14"/>
  <c r="D191" i="14"/>
  <c r="D192" i="14"/>
  <c r="D193" i="14"/>
  <c r="D194" i="14"/>
  <c r="D195" i="14"/>
  <c r="D196" i="14"/>
  <c r="D197" i="14"/>
  <c r="D198" i="14"/>
  <c r="D199" i="14"/>
  <c r="D200" i="14"/>
  <c r="D201" i="14"/>
  <c r="D202" i="14"/>
  <c r="D203" i="14"/>
  <c r="D204" i="14"/>
  <c r="D205" i="14"/>
  <c r="D206" i="14"/>
  <c r="D207" i="14"/>
  <c r="D208" i="14"/>
  <c r="D209" i="14"/>
  <c r="D210" i="14"/>
  <c r="D211" i="14"/>
  <c r="D212" i="14"/>
  <c r="D213" i="14"/>
  <c r="D214" i="14"/>
  <c r="D215" i="14"/>
  <c r="D216" i="14"/>
  <c r="D217" i="14"/>
  <c r="D223" i="14"/>
  <c r="D224" i="14"/>
  <c r="D225" i="14"/>
  <c r="D226" i="14"/>
  <c r="D227" i="14"/>
  <c r="D228" i="14"/>
  <c r="D229" i="14"/>
  <c r="D230" i="14"/>
  <c r="D231" i="14"/>
  <c r="D232" i="14"/>
  <c r="D233" i="14"/>
  <c r="D234" i="14"/>
  <c r="D235" i="14"/>
  <c r="D236" i="14"/>
  <c r="D237" i="14"/>
  <c r="D238" i="14"/>
  <c r="D239" i="14"/>
  <c r="D240" i="14"/>
  <c r="D241" i="14"/>
  <c r="D242" i="14"/>
  <c r="E295" i="26" l="1"/>
  <c r="I216" i="1"/>
  <c r="J213" i="1"/>
  <c r="K210" i="1"/>
  <c r="J209" i="1"/>
  <c r="I208" i="1"/>
  <c r="I202" i="1"/>
  <c r="K200" i="1"/>
  <c r="I198" i="1"/>
  <c r="K196" i="1"/>
  <c r="K193" i="1"/>
  <c r="I192" i="1"/>
  <c r="I190" i="1"/>
  <c r="K186" i="1"/>
  <c r="K184" i="1"/>
  <c r="I183" i="1"/>
  <c r="J179" i="1"/>
  <c r="K177" i="1"/>
  <c r="I176" i="1"/>
  <c r="I174" i="1"/>
  <c r="J171" i="1"/>
  <c r="I165" i="1"/>
  <c r="J162" i="1"/>
  <c r="K159" i="1"/>
  <c r="I157" i="1"/>
  <c r="J154" i="1"/>
  <c r="I151" i="1"/>
  <c r="I147" i="1"/>
  <c r="I143" i="1"/>
  <c r="J138" i="1"/>
  <c r="J130" i="1"/>
  <c r="J122" i="1"/>
  <c r="J284" i="1"/>
  <c r="J276" i="1"/>
  <c r="J268" i="1"/>
  <c r="J260" i="1"/>
  <c r="J252" i="1"/>
  <c r="J244" i="1"/>
  <c r="J236" i="1"/>
  <c r="J228" i="1"/>
  <c r="J220" i="1"/>
  <c r="I217" i="1"/>
  <c r="K215" i="1"/>
  <c r="J214" i="1"/>
  <c r="I213" i="1"/>
  <c r="K211" i="1"/>
  <c r="J210" i="1"/>
  <c r="I209" i="1"/>
  <c r="K205" i="1"/>
  <c r="J204" i="1"/>
  <c r="I203" i="1"/>
  <c r="K201" i="1"/>
  <c r="J200" i="1"/>
  <c r="I199" i="1"/>
  <c r="K197" i="1"/>
  <c r="J196" i="1"/>
  <c r="I195" i="1"/>
  <c r="J193" i="1"/>
  <c r="J191" i="1"/>
  <c r="K189" i="1"/>
  <c r="I188" i="1"/>
  <c r="I186" i="1"/>
  <c r="J184" i="1"/>
  <c r="K182" i="1"/>
  <c r="K180" i="1"/>
  <c r="I179" i="1"/>
  <c r="J177" i="1"/>
  <c r="J175" i="1"/>
  <c r="K173" i="1"/>
  <c r="I171" i="1"/>
  <c r="J168" i="1"/>
  <c r="K164" i="1"/>
  <c r="I162" i="1"/>
  <c r="J159" i="1"/>
  <c r="K156" i="1"/>
  <c r="I154" i="1"/>
  <c r="J150" i="1"/>
  <c r="J146" i="1"/>
  <c r="J142" i="1"/>
  <c r="J136" i="1"/>
  <c r="J128" i="1"/>
  <c r="J120" i="1"/>
  <c r="J282" i="1"/>
  <c r="J274" i="1"/>
  <c r="J266" i="1"/>
  <c r="J258" i="1"/>
  <c r="J250" i="1"/>
  <c r="J242" i="1"/>
  <c r="J234" i="1"/>
  <c r="J226" i="1"/>
  <c r="K214" i="1"/>
  <c r="J203" i="1"/>
  <c r="H74" i="1"/>
  <c r="L74" i="1" s="1"/>
  <c r="H73" i="1"/>
  <c r="L73" i="1" s="1"/>
  <c r="J77" i="1"/>
  <c r="K206" i="1"/>
  <c r="K207" i="1"/>
  <c r="K16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I74" i="1"/>
  <c r="I73" i="1"/>
  <c r="H206" i="1"/>
  <c r="L206" i="1" s="1"/>
  <c r="H207" i="1"/>
  <c r="H167" i="1"/>
  <c r="L167" i="1" s="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8" i="1"/>
  <c r="H209" i="1"/>
  <c r="H210" i="1"/>
  <c r="H211" i="1"/>
  <c r="H212" i="1"/>
  <c r="H213" i="1"/>
  <c r="H214" i="1"/>
  <c r="H215" i="1"/>
  <c r="H216" i="1"/>
  <c r="H217" i="1"/>
  <c r="J74" i="1"/>
  <c r="I206" i="1"/>
  <c r="I167" i="1"/>
  <c r="I219" i="1"/>
  <c r="I221" i="1"/>
  <c r="I223" i="1"/>
  <c r="I225" i="1"/>
  <c r="I227" i="1"/>
  <c r="I229" i="1"/>
  <c r="I231" i="1"/>
  <c r="I233" i="1"/>
  <c r="I235" i="1"/>
  <c r="I237" i="1"/>
  <c r="I239" i="1"/>
  <c r="I241" i="1"/>
  <c r="I243" i="1"/>
  <c r="I245" i="1"/>
  <c r="I247" i="1"/>
  <c r="I249" i="1"/>
  <c r="I251" i="1"/>
  <c r="I253" i="1"/>
  <c r="I255" i="1"/>
  <c r="I257" i="1"/>
  <c r="I259" i="1"/>
  <c r="I261" i="1"/>
  <c r="I263" i="1"/>
  <c r="I265" i="1"/>
  <c r="I267" i="1"/>
  <c r="I269" i="1"/>
  <c r="I271" i="1"/>
  <c r="I273" i="1"/>
  <c r="I275" i="1"/>
  <c r="I277" i="1"/>
  <c r="I279" i="1"/>
  <c r="I281" i="1"/>
  <c r="I283" i="1"/>
  <c r="I285" i="1"/>
  <c r="I287" i="1"/>
  <c r="I119" i="1"/>
  <c r="I121" i="1"/>
  <c r="I123" i="1"/>
  <c r="I125" i="1"/>
  <c r="I127" i="1"/>
  <c r="I129" i="1"/>
  <c r="I131" i="1"/>
  <c r="I133" i="1"/>
  <c r="I135" i="1"/>
  <c r="I137" i="1"/>
  <c r="I139" i="1"/>
  <c r="K74" i="1"/>
  <c r="J206" i="1"/>
  <c r="J167" i="1"/>
  <c r="J219" i="1"/>
  <c r="J221" i="1"/>
  <c r="J223" i="1"/>
  <c r="J225" i="1"/>
  <c r="J227" i="1"/>
  <c r="J229" i="1"/>
  <c r="J231" i="1"/>
  <c r="J233" i="1"/>
  <c r="J235" i="1"/>
  <c r="J237" i="1"/>
  <c r="J239" i="1"/>
  <c r="J241" i="1"/>
  <c r="J243" i="1"/>
  <c r="J245" i="1"/>
  <c r="J247" i="1"/>
  <c r="J249" i="1"/>
  <c r="J251" i="1"/>
  <c r="J253" i="1"/>
  <c r="J255" i="1"/>
  <c r="J257" i="1"/>
  <c r="J259" i="1"/>
  <c r="J261" i="1"/>
  <c r="J263" i="1"/>
  <c r="J265" i="1"/>
  <c r="J267" i="1"/>
  <c r="J269" i="1"/>
  <c r="J271" i="1"/>
  <c r="J273" i="1"/>
  <c r="J275" i="1"/>
  <c r="J277" i="1"/>
  <c r="J279" i="1"/>
  <c r="J281" i="1"/>
  <c r="J283" i="1"/>
  <c r="J285" i="1"/>
  <c r="J287" i="1"/>
  <c r="J119" i="1"/>
  <c r="J121" i="1"/>
  <c r="J123" i="1"/>
  <c r="J125" i="1"/>
  <c r="J127" i="1"/>
  <c r="J129" i="1"/>
  <c r="J131" i="1"/>
  <c r="J133" i="1"/>
  <c r="J135" i="1"/>
  <c r="J137" i="1"/>
  <c r="J139" i="1"/>
  <c r="J141" i="1"/>
  <c r="J143" i="1"/>
  <c r="J145" i="1"/>
  <c r="J147" i="1"/>
  <c r="J149" i="1"/>
  <c r="J151" i="1"/>
  <c r="J153" i="1"/>
  <c r="K154" i="1"/>
  <c r="I156" i="1"/>
  <c r="J157" i="1"/>
  <c r="K158" i="1"/>
  <c r="I160" i="1"/>
  <c r="J161" i="1"/>
  <c r="K162" i="1"/>
  <c r="I164" i="1"/>
  <c r="J165" i="1"/>
  <c r="K166" i="1"/>
  <c r="I169" i="1"/>
  <c r="J170" i="1"/>
  <c r="K171" i="1"/>
  <c r="I173" i="1"/>
  <c r="J174" i="1"/>
  <c r="K175" i="1"/>
  <c r="I177" i="1"/>
  <c r="J178" i="1"/>
  <c r="K179" i="1"/>
  <c r="I181" i="1"/>
  <c r="J182" i="1"/>
  <c r="K183" i="1"/>
  <c r="I185" i="1"/>
  <c r="J186" i="1"/>
  <c r="K187" i="1"/>
  <c r="I189" i="1"/>
  <c r="J190" i="1"/>
  <c r="K191" i="1"/>
  <c r="I193" i="1"/>
  <c r="J194" i="1"/>
  <c r="J73" i="1"/>
  <c r="I207" i="1"/>
  <c r="I218" i="1"/>
  <c r="I220" i="1"/>
  <c r="I222" i="1"/>
  <c r="I224" i="1"/>
  <c r="I226" i="1"/>
  <c r="I228" i="1"/>
  <c r="I230" i="1"/>
  <c r="I232" i="1"/>
  <c r="I234" i="1"/>
  <c r="I236" i="1"/>
  <c r="I238" i="1"/>
  <c r="I240" i="1"/>
  <c r="I242" i="1"/>
  <c r="I244" i="1"/>
  <c r="I246" i="1"/>
  <c r="I248" i="1"/>
  <c r="I250" i="1"/>
  <c r="I252" i="1"/>
  <c r="I254" i="1"/>
  <c r="I256" i="1"/>
  <c r="I258" i="1"/>
  <c r="I260" i="1"/>
  <c r="I262" i="1"/>
  <c r="I264" i="1"/>
  <c r="I266" i="1"/>
  <c r="I268" i="1"/>
  <c r="I270" i="1"/>
  <c r="I272" i="1"/>
  <c r="I274" i="1"/>
  <c r="I276" i="1"/>
  <c r="I278" i="1"/>
  <c r="I280" i="1"/>
  <c r="I282" i="1"/>
  <c r="I284" i="1"/>
  <c r="I286" i="1"/>
  <c r="I118" i="1"/>
  <c r="I120" i="1"/>
  <c r="I122" i="1"/>
  <c r="I124" i="1"/>
  <c r="I126" i="1"/>
  <c r="I128" i="1"/>
  <c r="I130" i="1"/>
  <c r="I132" i="1"/>
  <c r="I134" i="1"/>
  <c r="I136" i="1"/>
  <c r="I138" i="1"/>
  <c r="I140" i="1"/>
  <c r="I142" i="1"/>
  <c r="I144" i="1"/>
  <c r="I146" i="1"/>
  <c r="I148" i="1"/>
  <c r="I150" i="1"/>
  <c r="I152" i="1"/>
  <c r="K153" i="1"/>
  <c r="I155" i="1"/>
  <c r="J156" i="1"/>
  <c r="K157" i="1"/>
  <c r="I159" i="1"/>
  <c r="J160" i="1"/>
  <c r="K161" i="1"/>
  <c r="I163" i="1"/>
  <c r="J164" i="1"/>
  <c r="K165" i="1"/>
  <c r="I168" i="1"/>
  <c r="J169" i="1"/>
  <c r="K170" i="1"/>
  <c r="I172" i="1"/>
  <c r="J173" i="1"/>
  <c r="K216" i="1"/>
  <c r="J215" i="1"/>
  <c r="I214" i="1"/>
  <c r="K212" i="1"/>
  <c r="J211" i="1"/>
  <c r="I210" i="1"/>
  <c r="K208" i="1"/>
  <c r="J205" i="1"/>
  <c r="I204" i="1"/>
  <c r="K202" i="1"/>
  <c r="J201" i="1"/>
  <c r="I200" i="1"/>
  <c r="K198" i="1"/>
  <c r="J197" i="1"/>
  <c r="I196" i="1"/>
  <c r="K194" i="1"/>
  <c r="K192" i="1"/>
  <c r="I191" i="1"/>
  <c r="J189" i="1"/>
  <c r="J187" i="1"/>
  <c r="K185" i="1"/>
  <c r="I184" i="1"/>
  <c r="I182" i="1"/>
  <c r="J180" i="1"/>
  <c r="K178" i="1"/>
  <c r="K176" i="1"/>
  <c r="I175" i="1"/>
  <c r="K172" i="1"/>
  <c r="I170" i="1"/>
  <c r="J166" i="1"/>
  <c r="K163" i="1"/>
  <c r="I161" i="1"/>
  <c r="J158" i="1"/>
  <c r="K155" i="1"/>
  <c r="I153" i="1"/>
  <c r="I149" i="1"/>
  <c r="I145" i="1"/>
  <c r="I141" i="1"/>
  <c r="J134" i="1"/>
  <c r="J126" i="1"/>
  <c r="J118" i="1"/>
  <c r="J280" i="1"/>
  <c r="J272" i="1"/>
  <c r="J264" i="1"/>
  <c r="J256" i="1"/>
  <c r="J248" i="1"/>
  <c r="J240" i="1"/>
  <c r="J232" i="1"/>
  <c r="J224" i="1"/>
  <c r="J207" i="1"/>
  <c r="J217" i="1"/>
  <c r="I212" i="1"/>
  <c r="K204" i="1"/>
  <c r="J199" i="1"/>
  <c r="J195" i="1"/>
  <c r="J188" i="1"/>
  <c r="J181" i="1"/>
  <c r="K217" i="1"/>
  <c r="J216" i="1"/>
  <c r="I215" i="1"/>
  <c r="K213" i="1"/>
  <c r="J212" i="1"/>
  <c r="I211" i="1"/>
  <c r="K209" i="1"/>
  <c r="J208" i="1"/>
  <c r="I205" i="1"/>
  <c r="K203" i="1"/>
  <c r="J202" i="1"/>
  <c r="I201" i="1"/>
  <c r="K199" i="1"/>
  <c r="J198" i="1"/>
  <c r="I197" i="1"/>
  <c r="K195" i="1"/>
  <c r="J192" i="1"/>
  <c r="K190" i="1"/>
  <c r="K188" i="1"/>
  <c r="I187" i="1"/>
  <c r="J185" i="1"/>
  <c r="J183" i="1"/>
  <c r="K181" i="1"/>
  <c r="I180" i="1"/>
  <c r="I178" i="1"/>
  <c r="J176" i="1"/>
  <c r="K174" i="1"/>
  <c r="J172" i="1"/>
  <c r="K169" i="1"/>
  <c r="I166" i="1"/>
  <c r="J163" i="1"/>
  <c r="K160" i="1"/>
  <c r="I158" i="1"/>
  <c r="J155" i="1"/>
  <c r="J152" i="1"/>
  <c r="J148" i="1"/>
  <c r="J144" i="1"/>
  <c r="J140" i="1"/>
  <c r="J132" i="1"/>
  <c r="J124" i="1"/>
  <c r="J286" i="1"/>
  <c r="J278" i="1"/>
  <c r="J270" i="1"/>
  <c r="J262" i="1"/>
  <c r="J254" i="1"/>
  <c r="J246" i="1"/>
  <c r="J238" i="1"/>
  <c r="J230" i="1"/>
  <c r="J222" i="1"/>
  <c r="K73" i="1"/>
  <c r="E262" i="14"/>
  <c r="E180" i="14"/>
  <c r="E196" i="1" s="1"/>
  <c r="E181" i="14"/>
  <c r="E197" i="1" s="1"/>
  <c r="F197" i="1" s="1"/>
  <c r="E244" i="14"/>
  <c r="E265" i="1" s="1"/>
  <c r="F265" i="1" s="1"/>
  <c r="E220" i="14"/>
  <c r="E239" i="1" s="1"/>
  <c r="E149" i="14"/>
  <c r="E161" i="1" s="1"/>
  <c r="E218" i="14"/>
  <c r="E237" i="1" s="1"/>
  <c r="F237" i="1" s="1"/>
  <c r="E150" i="14"/>
  <c r="E162" i="1" s="1"/>
  <c r="E243" i="14"/>
  <c r="E264" i="1" s="1"/>
  <c r="E219" i="14"/>
  <c r="E238" i="1" s="1"/>
  <c r="F238" i="1" s="1"/>
  <c r="E64" i="1"/>
  <c r="F64" i="1" s="1"/>
  <c r="E109" i="1"/>
  <c r="F109" i="1" s="1"/>
  <c r="E269" i="1"/>
  <c r="E168" i="1"/>
  <c r="H7" i="1"/>
  <c r="E50" i="1"/>
  <c r="F50" i="1" s="1"/>
  <c r="E285" i="1"/>
  <c r="E261" i="1"/>
  <c r="E225" i="1"/>
  <c r="F225" i="1" s="1"/>
  <c r="E170" i="1"/>
  <c r="E129" i="1"/>
  <c r="E79" i="1"/>
  <c r="F79" i="1" s="1"/>
  <c r="E35" i="1"/>
  <c r="F35" i="1" s="1"/>
  <c r="E66" i="1"/>
  <c r="F66" i="1" s="1"/>
  <c r="E22" i="1"/>
  <c r="F22" i="1" s="1"/>
  <c r="E46" i="1"/>
  <c r="F46" i="1" s="1"/>
  <c r="E277" i="1"/>
  <c r="F277" i="1" s="1"/>
  <c r="E242" i="1"/>
  <c r="F242" i="1" s="1"/>
  <c r="E209" i="1"/>
  <c r="E169" i="1"/>
  <c r="F169" i="1" s="1"/>
  <c r="E126" i="1"/>
  <c r="E77" i="1"/>
  <c r="F77" i="1" s="1"/>
  <c r="E15" i="1"/>
  <c r="F15" i="1" s="1"/>
  <c r="E186" i="1"/>
  <c r="E56" i="1"/>
  <c r="F56" i="1" s="1"/>
  <c r="E26" i="1"/>
  <c r="F26" i="1" s="1"/>
  <c r="E176" i="1"/>
  <c r="E164" i="1"/>
  <c r="F164" i="1" s="1"/>
  <c r="E107" i="1"/>
  <c r="F107" i="1" s="1"/>
  <c r="E31" i="14"/>
  <c r="E37" i="1" s="1"/>
  <c r="F37" i="1" s="1"/>
  <c r="E35" i="14"/>
  <c r="E41" i="1" s="1"/>
  <c r="F41" i="1" s="1"/>
  <c r="E39" i="14"/>
  <c r="E45" i="1" s="1"/>
  <c r="F45" i="1" s="1"/>
  <c r="E44" i="14"/>
  <c r="E51" i="1" s="1"/>
  <c r="F51" i="1" s="1"/>
  <c r="E48" i="14"/>
  <c r="E55" i="1" s="1"/>
  <c r="F55" i="1" s="1"/>
  <c r="E53" i="14"/>
  <c r="E59" i="1" s="1"/>
  <c r="F59" i="1" s="1"/>
  <c r="E57" i="14"/>
  <c r="E63" i="1" s="1"/>
  <c r="F63" i="1" s="1"/>
  <c r="E61" i="14"/>
  <c r="E69" i="1" s="1"/>
  <c r="F69" i="1" s="1"/>
  <c r="E65" i="14"/>
  <c r="E69" i="14"/>
  <c r="E78" i="1" s="1"/>
  <c r="F78" i="1" s="1"/>
  <c r="E73" i="14"/>
  <c r="E83" i="1" s="1"/>
  <c r="F83" i="1" s="1"/>
  <c r="E77" i="14"/>
  <c r="E87" i="1" s="1"/>
  <c r="F87" i="1" s="1"/>
  <c r="E81" i="14"/>
  <c r="E91" i="1" s="1"/>
  <c r="F91" i="1" s="1"/>
  <c r="E85" i="14"/>
  <c r="E95" i="1" s="1"/>
  <c r="F95" i="1" s="1"/>
  <c r="E89" i="14"/>
  <c r="E99" i="1" s="1"/>
  <c r="F99" i="1" s="1"/>
  <c r="E93" i="14"/>
  <c r="E103" i="1" s="1"/>
  <c r="F103" i="1" s="1"/>
  <c r="E97" i="14"/>
  <c r="E108" i="1" s="1"/>
  <c r="F108" i="1" s="1"/>
  <c r="E101" i="14"/>
  <c r="E111" i="1" s="1"/>
  <c r="F111" i="1" s="1"/>
  <c r="E105" i="14"/>
  <c r="E115" i="1" s="1"/>
  <c r="F115" i="1" s="1"/>
  <c r="E109" i="14"/>
  <c r="E118" i="1" s="1"/>
  <c r="E113" i="14"/>
  <c r="E125" i="1" s="1"/>
  <c r="E119" i="14"/>
  <c r="E131" i="1" s="1"/>
  <c r="E123" i="14"/>
  <c r="E135" i="1" s="1"/>
  <c r="E127" i="14"/>
  <c r="E139" i="1" s="1"/>
  <c r="F139" i="1" s="1"/>
  <c r="E131" i="14"/>
  <c r="E142" i="1" s="1"/>
  <c r="E135" i="14"/>
  <c r="E147" i="1" s="1"/>
  <c r="E139" i="14"/>
  <c r="E151" i="1" s="1"/>
  <c r="E143" i="14"/>
  <c r="E154" i="1" s="1"/>
  <c r="E147" i="14"/>
  <c r="E159" i="1" s="1"/>
  <c r="F159" i="1" s="1"/>
  <c r="E152" i="14"/>
  <c r="E165" i="1" s="1"/>
  <c r="E157" i="14"/>
  <c r="E172" i="1" s="1"/>
  <c r="E161" i="14"/>
  <c r="E177" i="1" s="1"/>
  <c r="F177" i="1" s="1"/>
  <c r="E165" i="14"/>
  <c r="E181" i="1" s="1"/>
  <c r="F181" i="1" s="1"/>
  <c r="E169" i="14"/>
  <c r="E185" i="1" s="1"/>
  <c r="F185" i="1" s="1"/>
  <c r="E173" i="14"/>
  <c r="E190" i="1" s="1"/>
  <c r="E177" i="14"/>
  <c r="E194" i="1" s="1"/>
  <c r="E185" i="14"/>
  <c r="E202" i="1" s="1"/>
  <c r="E189" i="14"/>
  <c r="E193" i="14"/>
  <c r="E215" i="1" s="1"/>
  <c r="F215" i="1" s="1"/>
  <c r="E197" i="14"/>
  <c r="E214" i="1" s="1"/>
  <c r="F214" i="1" s="1"/>
  <c r="E201" i="14"/>
  <c r="E226" i="1" s="1"/>
  <c r="F226" i="1" s="1"/>
  <c r="E205" i="14"/>
  <c r="E218" i="1" s="1"/>
  <c r="F218" i="1" s="1"/>
  <c r="E209" i="14"/>
  <c r="E228" i="1" s="1"/>
  <c r="E213" i="14"/>
  <c r="E232" i="1" s="1"/>
  <c r="E217" i="14"/>
  <c r="E236" i="1" s="1"/>
  <c r="E223" i="14"/>
  <c r="E243" i="1" s="1"/>
  <c r="E227" i="14"/>
  <c r="E247" i="1" s="1"/>
  <c r="E231" i="14"/>
  <c r="E251" i="1" s="1"/>
  <c r="E235" i="14"/>
  <c r="E255" i="1" s="1"/>
  <c r="E239" i="14"/>
  <c r="E259" i="1" s="1"/>
  <c r="E248" i="14"/>
  <c r="E270" i="1" s="1"/>
  <c r="F270" i="1" s="1"/>
  <c r="E252" i="14"/>
  <c r="E274" i="1" s="1"/>
  <c r="F274" i="1" s="1"/>
  <c r="E256" i="14"/>
  <c r="E279" i="1" s="1"/>
  <c r="E260" i="14"/>
  <c r="E283" i="1" s="1"/>
  <c r="E4" i="14"/>
  <c r="E9" i="1" s="1"/>
  <c r="F9" i="1" s="1"/>
  <c r="E8" i="14"/>
  <c r="E13" i="1" s="1"/>
  <c r="F13" i="1" s="1"/>
  <c r="E13" i="14"/>
  <c r="E18" i="1" s="1"/>
  <c r="F18" i="1" s="1"/>
  <c r="E17" i="14"/>
  <c r="E23" i="1" s="1"/>
  <c r="F23" i="1" s="1"/>
  <c r="E22" i="14"/>
  <c r="E31" i="1" s="1"/>
  <c r="F31" i="1" s="1"/>
  <c r="E26" i="14"/>
  <c r="E30" i="1" s="1"/>
  <c r="F30" i="1" s="1"/>
  <c r="E2" i="14"/>
  <c r="E7" i="1" s="1"/>
  <c r="F7" i="1" s="1"/>
  <c r="E42" i="14"/>
  <c r="E48" i="1" s="1"/>
  <c r="F48" i="1" s="1"/>
  <c r="E91" i="14"/>
  <c r="E101" i="1" s="1"/>
  <c r="F101" i="1" s="1"/>
  <c r="E107" i="14"/>
  <c r="E117" i="1" s="1"/>
  <c r="F117" i="1" s="1"/>
  <c r="E125" i="14"/>
  <c r="E137" i="1" s="1"/>
  <c r="E137" i="14"/>
  <c r="E149" i="1" s="1"/>
  <c r="E167" i="14"/>
  <c r="E183" i="1" s="1"/>
  <c r="E179" i="14"/>
  <c r="E195" i="1" s="1"/>
  <c r="E195" i="14"/>
  <c r="E212" i="1" s="1"/>
  <c r="E32" i="14"/>
  <c r="E38" i="1" s="1"/>
  <c r="F38" i="1" s="1"/>
  <c r="E36" i="14"/>
  <c r="E42" i="1" s="1"/>
  <c r="F42" i="1" s="1"/>
  <c r="E41" i="14"/>
  <c r="E47" i="1" s="1"/>
  <c r="F47" i="1" s="1"/>
  <c r="E45" i="14"/>
  <c r="E52" i="1" s="1"/>
  <c r="F52" i="1" s="1"/>
  <c r="E49" i="14"/>
  <c r="E57" i="1" s="1"/>
  <c r="F57" i="1" s="1"/>
  <c r="E54" i="14"/>
  <c r="E60" i="1" s="1"/>
  <c r="F60" i="1" s="1"/>
  <c r="E58" i="14"/>
  <c r="E65" i="1" s="1"/>
  <c r="F65" i="1" s="1"/>
  <c r="E62" i="14"/>
  <c r="E70" i="1" s="1"/>
  <c r="F70" i="1" s="1"/>
  <c r="E66" i="14"/>
  <c r="E70" i="14"/>
  <c r="F80" i="1" s="1"/>
  <c r="E74" i="14"/>
  <c r="E84" i="1" s="1"/>
  <c r="F84" i="1" s="1"/>
  <c r="E78" i="14"/>
  <c r="E88" i="1" s="1"/>
  <c r="F88" i="1" s="1"/>
  <c r="E82" i="14"/>
  <c r="E92" i="1" s="1"/>
  <c r="F92" i="1" s="1"/>
  <c r="E86" i="14"/>
  <c r="E96" i="1" s="1"/>
  <c r="F96" i="1" s="1"/>
  <c r="E90" i="14"/>
  <c r="E100" i="1" s="1"/>
  <c r="F100" i="1" s="1"/>
  <c r="E94" i="14"/>
  <c r="E104" i="1" s="1"/>
  <c r="F104" i="1" s="1"/>
  <c r="E98" i="14"/>
  <c r="E110" i="1" s="1"/>
  <c r="F110" i="1" s="1"/>
  <c r="E102" i="14"/>
  <c r="E112" i="1" s="1"/>
  <c r="F112" i="1" s="1"/>
  <c r="E106" i="14"/>
  <c r="E116" i="1" s="1"/>
  <c r="F116" i="1" s="1"/>
  <c r="E110" i="14"/>
  <c r="E119" i="1" s="1"/>
  <c r="F119" i="1" s="1"/>
  <c r="E114" i="14"/>
  <c r="E127" i="1" s="1"/>
  <c r="E120" i="14"/>
  <c r="E132" i="1" s="1"/>
  <c r="F132" i="1" s="1"/>
  <c r="E124" i="14"/>
  <c r="E136" i="1" s="1"/>
  <c r="F136" i="1" s="1"/>
  <c r="E128" i="14"/>
  <c r="E144" i="1" s="1"/>
  <c r="F144" i="1" s="1"/>
  <c r="E132" i="14"/>
  <c r="E143" i="1" s="1"/>
  <c r="E136" i="14"/>
  <c r="E148" i="1" s="1"/>
  <c r="F148" i="1" s="1"/>
  <c r="E140" i="14"/>
  <c r="E153" i="1" s="1"/>
  <c r="E144" i="14"/>
  <c r="E156" i="1" s="1"/>
  <c r="F156" i="1" s="1"/>
  <c r="E148" i="14"/>
  <c r="E160" i="1" s="1"/>
  <c r="F160" i="1" s="1"/>
  <c r="E154" i="14"/>
  <c r="E166" i="1" s="1"/>
  <c r="E158" i="14"/>
  <c r="E173" i="1" s="1"/>
  <c r="F173" i="1" s="1"/>
  <c r="E162" i="14"/>
  <c r="E178" i="1" s="1"/>
  <c r="E166" i="14"/>
  <c r="E182" i="1" s="1"/>
  <c r="E170" i="14"/>
  <c r="E187" i="1" s="1"/>
  <c r="E174" i="14"/>
  <c r="E191" i="1" s="1"/>
  <c r="E178" i="14"/>
  <c r="E203" i="1" s="1"/>
  <c r="E182" i="14"/>
  <c r="E198" i="1" s="1"/>
  <c r="E186" i="14"/>
  <c r="E201" i="1" s="1"/>
  <c r="F201" i="1" s="1"/>
  <c r="E190" i="14"/>
  <c r="E207" i="1" s="1"/>
  <c r="E194" i="14"/>
  <c r="E211" i="1" s="1"/>
  <c r="F211" i="1" s="1"/>
  <c r="E198" i="14"/>
  <c r="E216" i="1" s="1"/>
  <c r="E202" i="14"/>
  <c r="E227" i="1" s="1"/>
  <c r="E206" i="14"/>
  <c r="E219" i="1" s="1"/>
  <c r="E210" i="14"/>
  <c r="E229" i="1" s="1"/>
  <c r="F229" i="1" s="1"/>
  <c r="E214" i="14"/>
  <c r="E233" i="1" s="1"/>
  <c r="E224" i="14"/>
  <c r="E244" i="1" s="1"/>
  <c r="E228" i="14"/>
  <c r="E232" i="14"/>
  <c r="E236" i="14"/>
  <c r="E256" i="1" s="1"/>
  <c r="E240" i="14"/>
  <c r="E260" i="1" s="1"/>
  <c r="E245" i="14"/>
  <c r="E266" i="1" s="1"/>
  <c r="F266" i="1" s="1"/>
  <c r="E249" i="14"/>
  <c r="E271" i="1" s="1"/>
  <c r="E253" i="14"/>
  <c r="E275" i="1" s="1"/>
  <c r="E257" i="14"/>
  <c r="E280" i="1" s="1"/>
  <c r="E261" i="14"/>
  <c r="E284" i="1" s="1"/>
  <c r="E5" i="14"/>
  <c r="E10" i="1" s="1"/>
  <c r="F10" i="1" s="1"/>
  <c r="E9" i="14"/>
  <c r="E14" i="1" s="1"/>
  <c r="F14" i="1" s="1"/>
  <c r="E14" i="14"/>
  <c r="E19" i="1" s="1"/>
  <c r="F19" i="1" s="1"/>
  <c r="E18" i="14"/>
  <c r="E24" i="1" s="1"/>
  <c r="F24" i="1" s="1"/>
  <c r="E23" i="14"/>
  <c r="E27" i="1" s="1"/>
  <c r="F27" i="1" s="1"/>
  <c r="E27" i="14"/>
  <c r="E32" i="1" s="1"/>
  <c r="F32" i="1" s="1"/>
  <c r="E33" i="14"/>
  <c r="E39" i="1" s="1"/>
  <c r="F39" i="1" s="1"/>
  <c r="E46" i="14"/>
  <c r="E53" i="1" s="1"/>
  <c r="F53" i="1" s="1"/>
  <c r="E51" i="14"/>
  <c r="E287" i="1" s="1"/>
  <c r="E55" i="14"/>
  <c r="E61" i="1" s="1"/>
  <c r="F61" i="1" s="1"/>
  <c r="E59" i="14"/>
  <c r="E67" i="1" s="1"/>
  <c r="F67" i="1" s="1"/>
  <c r="E63" i="14"/>
  <c r="E71" i="1" s="1"/>
  <c r="F71" i="1" s="1"/>
  <c r="E67" i="14"/>
  <c r="E75" i="1" s="1"/>
  <c r="F75" i="1" s="1"/>
  <c r="E71" i="14"/>
  <c r="E82" i="1" s="1"/>
  <c r="F82" i="1" s="1"/>
  <c r="E75" i="14"/>
  <c r="E85" i="1" s="1"/>
  <c r="F85" i="1" s="1"/>
  <c r="E79" i="14"/>
  <c r="E89" i="1" s="1"/>
  <c r="F89" i="1" s="1"/>
  <c r="E83" i="14"/>
  <c r="E93" i="1" s="1"/>
  <c r="F93" i="1" s="1"/>
  <c r="E87" i="14"/>
  <c r="E97" i="1" s="1"/>
  <c r="F97" i="1" s="1"/>
  <c r="E95" i="14"/>
  <c r="E106" i="1" s="1"/>
  <c r="F106" i="1" s="1"/>
  <c r="E103" i="14"/>
  <c r="E113" i="1" s="1"/>
  <c r="F113" i="1" s="1"/>
  <c r="E111" i="14"/>
  <c r="E120" i="1" s="1"/>
  <c r="F120" i="1" s="1"/>
  <c r="E121" i="14"/>
  <c r="E133" i="1" s="1"/>
  <c r="E133" i="14"/>
  <c r="E145" i="1" s="1"/>
  <c r="E141" i="14"/>
  <c r="E152" i="1" s="1"/>
  <c r="F152" i="1" s="1"/>
  <c r="E155" i="14"/>
  <c r="E163" i="14"/>
  <c r="E179" i="1" s="1"/>
  <c r="E171" i="14"/>
  <c r="E188" i="1" s="1"/>
  <c r="E183" i="14"/>
  <c r="E199" i="1" s="1"/>
  <c r="E191" i="14"/>
  <c r="E208" i="1" s="1"/>
  <c r="E34" i="14"/>
  <c r="E40" i="1" s="1"/>
  <c r="F40" i="1" s="1"/>
  <c r="E38" i="14"/>
  <c r="E44" i="1" s="1"/>
  <c r="F44" i="1" s="1"/>
  <c r="E43" i="14"/>
  <c r="E49" i="1" s="1"/>
  <c r="F49" i="1" s="1"/>
  <c r="E47" i="14"/>
  <c r="E54" i="1" s="1"/>
  <c r="F54" i="1" s="1"/>
  <c r="E52" i="14"/>
  <c r="E58" i="1" s="1"/>
  <c r="F58" i="1" s="1"/>
  <c r="E56" i="14"/>
  <c r="E62" i="1" s="1"/>
  <c r="F62" i="1" s="1"/>
  <c r="E60" i="14"/>
  <c r="E68" i="1" s="1"/>
  <c r="F68" i="1" s="1"/>
  <c r="E64" i="14"/>
  <c r="F72" i="1" s="1"/>
  <c r="E68" i="14"/>
  <c r="E76" i="1" s="1"/>
  <c r="F76" i="1" s="1"/>
  <c r="E72" i="14"/>
  <c r="E81" i="1" s="1"/>
  <c r="F81" i="1" s="1"/>
  <c r="E76" i="14"/>
  <c r="E86" i="1" s="1"/>
  <c r="F86" i="1" s="1"/>
  <c r="E80" i="14"/>
  <c r="E90" i="1" s="1"/>
  <c r="F90" i="1" s="1"/>
  <c r="E84" i="14"/>
  <c r="E94" i="1" s="1"/>
  <c r="F94" i="1" s="1"/>
  <c r="E88" i="14"/>
  <c r="E98" i="1" s="1"/>
  <c r="F98" i="1" s="1"/>
  <c r="E92" i="14"/>
  <c r="E102" i="1" s="1"/>
  <c r="F102" i="1" s="1"/>
  <c r="E96" i="14"/>
  <c r="E105" i="1" s="1"/>
  <c r="F105" i="1" s="1"/>
  <c r="E100" i="14"/>
  <c r="E122" i="1" s="1"/>
  <c r="E104" i="14"/>
  <c r="E114" i="1" s="1"/>
  <c r="F114" i="1" s="1"/>
  <c r="E108" i="14"/>
  <c r="E123" i="1" s="1"/>
  <c r="F123" i="1" s="1"/>
  <c r="E112" i="14"/>
  <c r="E124" i="1" s="1"/>
  <c r="F124" i="1" s="1"/>
  <c r="E117" i="14"/>
  <c r="E130" i="1" s="1"/>
  <c r="E122" i="14"/>
  <c r="E134" i="1" s="1"/>
  <c r="E126" i="14"/>
  <c r="E138" i="1" s="1"/>
  <c r="E130" i="14"/>
  <c r="E141" i="1" s="1"/>
  <c r="E134" i="14"/>
  <c r="E146" i="1" s="1"/>
  <c r="E138" i="14"/>
  <c r="E150" i="1" s="1"/>
  <c r="E142" i="14"/>
  <c r="E155" i="1" s="1"/>
  <c r="F155" i="1" s="1"/>
  <c r="E146" i="14"/>
  <c r="E158" i="1" s="1"/>
  <c r="E151" i="14"/>
  <c r="E163" i="1" s="1"/>
  <c r="E156" i="14"/>
  <c r="E171" i="1" s="1"/>
  <c r="E160" i="14"/>
  <c r="E175" i="1" s="1"/>
  <c r="E164" i="14"/>
  <c r="E180" i="1" s="1"/>
  <c r="F180" i="1" s="1"/>
  <c r="E168" i="14"/>
  <c r="E184" i="1" s="1"/>
  <c r="E172" i="14"/>
  <c r="E189" i="1" s="1"/>
  <c r="F189" i="1" s="1"/>
  <c r="E176" i="14"/>
  <c r="E193" i="1" s="1"/>
  <c r="F193" i="1" s="1"/>
  <c r="E184" i="14"/>
  <c r="E200" i="1" s="1"/>
  <c r="F200" i="1" s="1"/>
  <c r="E188" i="14"/>
  <c r="E205" i="1" s="1"/>
  <c r="F205" i="1" s="1"/>
  <c r="E192" i="14"/>
  <c r="E210" i="1" s="1"/>
  <c r="E196" i="14"/>
  <c r="E213" i="1" s="1"/>
  <c r="E200" i="14"/>
  <c r="E224" i="1" s="1"/>
  <c r="E204" i="14"/>
  <c r="E222" i="1" s="1"/>
  <c r="F222" i="1" s="1"/>
  <c r="E208" i="14"/>
  <c r="E223" i="1" s="1"/>
  <c r="E212" i="14"/>
  <c r="E231" i="1" s="1"/>
  <c r="E216" i="14"/>
  <c r="E235" i="1" s="1"/>
  <c r="E222" i="14"/>
  <c r="E241" i="1" s="1"/>
  <c r="E226" i="14"/>
  <c r="E246" i="1" s="1"/>
  <c r="E230" i="14"/>
  <c r="E250" i="1" s="1"/>
  <c r="F250" i="1" s="1"/>
  <c r="E234" i="14"/>
  <c r="E254" i="1" s="1"/>
  <c r="F254" i="1" s="1"/>
  <c r="E238" i="14"/>
  <c r="E258" i="1" s="1"/>
  <c r="F258" i="1" s="1"/>
  <c r="E242" i="14"/>
  <c r="E263" i="1" s="1"/>
  <c r="E247" i="14"/>
  <c r="E268" i="1" s="1"/>
  <c r="E251" i="14"/>
  <c r="E273" i="1" s="1"/>
  <c r="F273" i="1" s="1"/>
  <c r="E255" i="14"/>
  <c r="E278" i="1" s="1"/>
  <c r="F278" i="1" s="1"/>
  <c r="E259" i="14"/>
  <c r="E282" i="1" s="1"/>
  <c r="E3" i="14"/>
  <c r="E8" i="1" s="1"/>
  <c r="F8" i="1" s="1"/>
  <c r="E7" i="14"/>
  <c r="E12" i="1" s="1"/>
  <c r="F12" i="1" s="1"/>
  <c r="E12" i="14"/>
  <c r="E17" i="1" s="1"/>
  <c r="F17" i="1" s="1"/>
  <c r="E16" i="14"/>
  <c r="E21" i="1" s="1"/>
  <c r="F21" i="1" s="1"/>
  <c r="E21" i="14"/>
  <c r="E29" i="1" s="1"/>
  <c r="F29" i="1" s="1"/>
  <c r="E25" i="14"/>
  <c r="E28" i="1" s="1"/>
  <c r="F28" i="1" s="1"/>
  <c r="E29" i="14"/>
  <c r="E36" i="1" s="1"/>
  <c r="F36" i="1" s="1"/>
  <c r="E37" i="14"/>
  <c r="E43" i="1" s="1"/>
  <c r="F43" i="1" s="1"/>
  <c r="E99" i="14"/>
  <c r="E121" i="1" s="1"/>
  <c r="E116" i="14"/>
  <c r="E128" i="1" s="1"/>
  <c r="F128" i="1" s="1"/>
  <c r="E129" i="14"/>
  <c r="E140" i="1" s="1"/>
  <c r="F140" i="1" s="1"/>
  <c r="E145" i="14"/>
  <c r="E157" i="1" s="1"/>
  <c r="E159" i="14"/>
  <c r="E174" i="1" s="1"/>
  <c r="E175" i="14"/>
  <c r="E192" i="1" s="1"/>
  <c r="F192" i="1" s="1"/>
  <c r="E187" i="14"/>
  <c r="E204" i="1" s="1"/>
  <c r="E19" i="14"/>
  <c r="E25" i="1" s="1"/>
  <c r="F25" i="1" s="1"/>
  <c r="E286" i="1"/>
  <c r="F286" i="1" s="1"/>
  <c r="E246" i="14"/>
  <c r="E267" i="1" s="1"/>
  <c r="E229" i="14"/>
  <c r="E249" i="1" s="1"/>
  <c r="E211" i="14"/>
  <c r="E230" i="1" s="1"/>
  <c r="E15" i="14"/>
  <c r="E20" i="1" s="1"/>
  <c r="F20" i="1" s="1"/>
  <c r="E258" i="14"/>
  <c r="E281" i="1" s="1"/>
  <c r="F281" i="1" s="1"/>
  <c r="E241" i="14"/>
  <c r="F262" i="1" s="1"/>
  <c r="E225" i="14"/>
  <c r="E245" i="1" s="1"/>
  <c r="E207" i="14"/>
  <c r="E220" i="1" s="1"/>
  <c r="E28" i="14"/>
  <c r="E34" i="1" s="1"/>
  <c r="F34" i="1" s="1"/>
  <c r="E10" i="14"/>
  <c r="E16" i="1" s="1"/>
  <c r="F16" i="1" s="1"/>
  <c r="E254" i="14"/>
  <c r="E276" i="1" s="1"/>
  <c r="E237" i="14"/>
  <c r="E257" i="1" s="1"/>
  <c r="F257" i="1" s="1"/>
  <c r="E221" i="14"/>
  <c r="E240" i="1" s="1"/>
  <c r="E203" i="14"/>
  <c r="E217" i="1" s="1"/>
  <c r="E24" i="14"/>
  <c r="E33" i="1" s="1"/>
  <c r="F33" i="1" s="1"/>
  <c r="E6" i="14"/>
  <c r="E11" i="1" s="1"/>
  <c r="F11" i="1" s="1"/>
  <c r="E250" i="14"/>
  <c r="E272" i="1" s="1"/>
  <c r="E233" i="14"/>
  <c r="E215" i="14"/>
  <c r="E234" i="1" s="1"/>
  <c r="E199" i="14"/>
  <c r="E221" i="1" s="1"/>
  <c r="F221" i="1" s="1"/>
  <c r="I29" i="1"/>
  <c r="I35" i="1"/>
  <c r="I31" i="1"/>
  <c r="I72" i="1"/>
  <c r="I36" i="1"/>
  <c r="I32" i="1"/>
  <c r="I38" i="1"/>
  <c r="I34" i="1"/>
  <c r="I30" i="1"/>
  <c r="I37" i="1"/>
  <c r="I33" i="1"/>
  <c r="H72" i="1"/>
  <c r="H29" i="1"/>
  <c r="H38" i="1"/>
  <c r="H37" i="1"/>
  <c r="H36" i="1"/>
  <c r="H35" i="1"/>
  <c r="H34" i="1"/>
  <c r="H33" i="1"/>
  <c r="H32" i="1"/>
  <c r="H31" i="1"/>
  <c r="H30" i="1"/>
  <c r="K72" i="1"/>
  <c r="K29" i="1"/>
  <c r="K38" i="1"/>
  <c r="K37" i="1"/>
  <c r="K36" i="1"/>
  <c r="K35" i="1"/>
  <c r="K34" i="1"/>
  <c r="K33" i="1"/>
  <c r="K32" i="1"/>
  <c r="K31" i="1"/>
  <c r="K30" i="1"/>
  <c r="J72" i="1"/>
  <c r="J29" i="1"/>
  <c r="J38" i="1"/>
  <c r="J37" i="1"/>
  <c r="J36" i="1"/>
  <c r="J35" i="1"/>
  <c r="J34" i="1"/>
  <c r="J33" i="1"/>
  <c r="J32" i="1"/>
  <c r="J31" i="1"/>
  <c r="J30" i="1"/>
  <c r="I18" i="1"/>
  <c r="H101" i="1"/>
  <c r="H99" i="1"/>
  <c r="J62" i="1"/>
  <c r="I44" i="1"/>
  <c r="H79" i="1"/>
  <c r="H90" i="1"/>
  <c r="I15" i="1"/>
  <c r="L253" i="1" l="1"/>
  <c r="F253" i="1"/>
  <c r="L204" i="1"/>
  <c r="F204" i="1"/>
  <c r="L241" i="1"/>
  <c r="F241" i="1"/>
  <c r="L163" i="1"/>
  <c r="F163" i="1"/>
  <c r="L130" i="1"/>
  <c r="F130" i="1"/>
  <c r="L179" i="1"/>
  <c r="F179" i="1"/>
  <c r="L256" i="1"/>
  <c r="F256" i="1"/>
  <c r="L216" i="1"/>
  <c r="F216" i="1"/>
  <c r="L182" i="1"/>
  <c r="F182" i="1"/>
  <c r="L143" i="1"/>
  <c r="F143" i="1"/>
  <c r="L149" i="1"/>
  <c r="F149" i="1"/>
  <c r="L259" i="1"/>
  <c r="F259" i="1"/>
  <c r="L165" i="1"/>
  <c r="F165" i="1"/>
  <c r="L147" i="1"/>
  <c r="F147" i="1"/>
  <c r="L176" i="1"/>
  <c r="F176" i="1"/>
  <c r="L269" i="1"/>
  <c r="F269" i="1"/>
  <c r="L235" i="1"/>
  <c r="F235" i="1"/>
  <c r="L224" i="1"/>
  <c r="F224" i="1"/>
  <c r="L234" i="1"/>
  <c r="F234" i="1"/>
  <c r="L276" i="1"/>
  <c r="F276" i="1"/>
  <c r="L245" i="1"/>
  <c r="F245" i="1"/>
  <c r="L230" i="1"/>
  <c r="F230" i="1"/>
  <c r="L157" i="1"/>
  <c r="F157" i="1"/>
  <c r="L282" i="1"/>
  <c r="F282" i="1"/>
  <c r="L263" i="1"/>
  <c r="F263" i="1"/>
  <c r="L246" i="1"/>
  <c r="F246" i="1"/>
  <c r="L223" i="1"/>
  <c r="F223" i="1"/>
  <c r="L210" i="1"/>
  <c r="F210" i="1"/>
  <c r="L171" i="1"/>
  <c r="F171" i="1"/>
  <c r="L150" i="1"/>
  <c r="F150" i="1"/>
  <c r="L134" i="1"/>
  <c r="F134" i="1"/>
  <c r="L188" i="1"/>
  <c r="F188" i="1"/>
  <c r="L145" i="1"/>
  <c r="F145" i="1"/>
  <c r="L280" i="1"/>
  <c r="F280" i="1"/>
  <c r="L260" i="1"/>
  <c r="F260" i="1"/>
  <c r="L244" i="1"/>
  <c r="F244" i="1"/>
  <c r="L227" i="1"/>
  <c r="F227" i="1"/>
  <c r="L187" i="1"/>
  <c r="F187" i="1"/>
  <c r="L166" i="1"/>
  <c r="F166" i="1"/>
  <c r="L183" i="1"/>
  <c r="F183" i="1"/>
  <c r="L247" i="1"/>
  <c r="F247" i="1"/>
  <c r="L228" i="1"/>
  <c r="F228" i="1"/>
  <c r="L190" i="1"/>
  <c r="F190" i="1"/>
  <c r="L172" i="1"/>
  <c r="F172" i="1"/>
  <c r="L151" i="1"/>
  <c r="F151" i="1"/>
  <c r="L135" i="1"/>
  <c r="F135" i="1"/>
  <c r="L186" i="1"/>
  <c r="F186" i="1"/>
  <c r="L261" i="1"/>
  <c r="F261" i="1"/>
  <c r="L168" i="1"/>
  <c r="F168" i="1"/>
  <c r="L161" i="1"/>
  <c r="F161" i="1"/>
  <c r="L196" i="1"/>
  <c r="F196" i="1"/>
  <c r="L217" i="1"/>
  <c r="F217" i="1"/>
  <c r="L249" i="1"/>
  <c r="F249" i="1"/>
  <c r="L184" i="1"/>
  <c r="F184" i="1"/>
  <c r="L146" i="1"/>
  <c r="F146" i="1"/>
  <c r="L122" i="1"/>
  <c r="F122" i="1"/>
  <c r="L133" i="1"/>
  <c r="F133" i="1"/>
  <c r="L275" i="1"/>
  <c r="F275" i="1"/>
  <c r="L233" i="1"/>
  <c r="F233" i="1"/>
  <c r="L198" i="1"/>
  <c r="F198" i="1"/>
  <c r="L127" i="1"/>
  <c r="F127" i="1"/>
  <c r="L283" i="1"/>
  <c r="F283" i="1"/>
  <c r="L243" i="1"/>
  <c r="F243" i="1"/>
  <c r="L131" i="1"/>
  <c r="F131" i="1"/>
  <c r="L209" i="1"/>
  <c r="F209" i="1"/>
  <c r="L285" i="1"/>
  <c r="F285" i="1"/>
  <c r="L239" i="1"/>
  <c r="F239" i="1"/>
  <c r="L272" i="1"/>
  <c r="F272" i="1"/>
  <c r="L141" i="1"/>
  <c r="F141" i="1"/>
  <c r="L129" i="1"/>
  <c r="F129" i="1"/>
  <c r="L264" i="1"/>
  <c r="F264" i="1"/>
  <c r="L240" i="1"/>
  <c r="F240" i="1"/>
  <c r="L267" i="1"/>
  <c r="F267" i="1"/>
  <c r="L158" i="1"/>
  <c r="F158" i="1"/>
  <c r="L208" i="1"/>
  <c r="F208" i="1"/>
  <c r="L287" i="1"/>
  <c r="F287" i="1"/>
  <c r="L271" i="1"/>
  <c r="F271" i="1"/>
  <c r="L252" i="1"/>
  <c r="F252" i="1"/>
  <c r="L203" i="1"/>
  <c r="F203" i="1"/>
  <c r="L178" i="1"/>
  <c r="F178" i="1"/>
  <c r="L212" i="1"/>
  <c r="F212" i="1"/>
  <c r="L137" i="1"/>
  <c r="F137" i="1"/>
  <c r="L279" i="1"/>
  <c r="F279" i="1"/>
  <c r="L255" i="1"/>
  <c r="F255" i="1"/>
  <c r="L236" i="1"/>
  <c r="F236" i="1"/>
  <c r="L202" i="1"/>
  <c r="F202" i="1"/>
  <c r="L142" i="1"/>
  <c r="F142" i="1"/>
  <c r="L125" i="1"/>
  <c r="F125" i="1"/>
  <c r="L170" i="1"/>
  <c r="F170" i="1"/>
  <c r="L162" i="1"/>
  <c r="F162" i="1"/>
  <c r="L220" i="1"/>
  <c r="F220" i="1"/>
  <c r="L174" i="1"/>
  <c r="F174" i="1"/>
  <c r="L121" i="1"/>
  <c r="F121" i="1"/>
  <c r="L268" i="1"/>
  <c r="F268" i="1"/>
  <c r="L231" i="1"/>
  <c r="F231" i="1"/>
  <c r="L213" i="1"/>
  <c r="F213" i="1"/>
  <c r="L175" i="1"/>
  <c r="F175" i="1"/>
  <c r="L138" i="1"/>
  <c r="F138" i="1"/>
  <c r="L199" i="1"/>
  <c r="F199" i="1"/>
  <c r="L284" i="1"/>
  <c r="F284" i="1"/>
  <c r="L248" i="1"/>
  <c r="F248" i="1"/>
  <c r="L219" i="1"/>
  <c r="F219" i="1"/>
  <c r="L207" i="1"/>
  <c r="F207" i="1"/>
  <c r="L191" i="1"/>
  <c r="F191" i="1"/>
  <c r="L153" i="1"/>
  <c r="F153" i="1"/>
  <c r="L195" i="1"/>
  <c r="F195" i="1"/>
  <c r="L251" i="1"/>
  <c r="F251" i="1"/>
  <c r="L232" i="1"/>
  <c r="F232" i="1"/>
  <c r="L194" i="1"/>
  <c r="F194" i="1"/>
  <c r="L154" i="1"/>
  <c r="F154" i="1"/>
  <c r="L118" i="1"/>
  <c r="F118" i="1"/>
  <c r="L126" i="1"/>
  <c r="F126" i="1"/>
  <c r="L281" i="1"/>
  <c r="L192" i="1"/>
  <c r="L273" i="1"/>
  <c r="L200" i="1"/>
  <c r="L229" i="1"/>
  <c r="L119" i="1"/>
  <c r="L265" i="1"/>
  <c r="L180" i="1"/>
  <c r="L159" i="1"/>
  <c r="L221" i="1"/>
  <c r="L257" i="1"/>
  <c r="L155" i="1"/>
  <c r="L123" i="1"/>
  <c r="L214" i="1"/>
  <c r="L139" i="1"/>
  <c r="L277" i="1"/>
  <c r="L225" i="1"/>
  <c r="L237" i="1"/>
  <c r="L262" i="1"/>
  <c r="L140" i="1"/>
  <c r="L278" i="1"/>
  <c r="L258" i="1"/>
  <c r="L222" i="1"/>
  <c r="L160" i="1"/>
  <c r="L218" i="1"/>
  <c r="L185" i="1"/>
  <c r="L128" i="1"/>
  <c r="L254" i="1"/>
  <c r="L193" i="1"/>
  <c r="L152" i="1"/>
  <c r="L266" i="1"/>
  <c r="L173" i="1"/>
  <c r="L136" i="1"/>
  <c r="L274" i="1"/>
  <c r="L286" i="1"/>
  <c r="L250" i="1"/>
  <c r="L124" i="1"/>
  <c r="L120" i="1"/>
  <c r="L211" i="1"/>
  <c r="L156" i="1"/>
  <c r="L144" i="1"/>
  <c r="L226" i="1"/>
  <c r="L181" i="1"/>
  <c r="L242" i="1"/>
  <c r="L177" i="1"/>
  <c r="L197" i="1"/>
  <c r="L205" i="1"/>
  <c r="L189" i="1"/>
  <c r="L201" i="1"/>
  <c r="L148" i="1"/>
  <c r="L132" i="1"/>
  <c r="L270" i="1"/>
  <c r="L215" i="1"/>
  <c r="L164" i="1"/>
  <c r="L169" i="1"/>
  <c r="L238" i="1"/>
  <c r="L7" i="1"/>
  <c r="L34" i="1"/>
  <c r="L29" i="1"/>
  <c r="L30" i="1"/>
  <c r="L33" i="1"/>
  <c r="L32" i="1"/>
  <c r="L38" i="1"/>
  <c r="L35" i="1"/>
  <c r="L90" i="1"/>
  <c r="L72" i="1"/>
  <c r="L99" i="1"/>
  <c r="L79" i="1"/>
  <c r="L36" i="1"/>
  <c r="L101" i="1"/>
  <c r="L31" i="1"/>
  <c r="L37" i="1"/>
  <c r="E264" i="14"/>
  <c r="E267" i="14" s="1"/>
  <c r="H66" i="1"/>
  <c r="L66" i="1" s="1"/>
  <c r="J15" i="1"/>
  <c r="H28" i="1"/>
  <c r="L28" i="1" s="1"/>
  <c r="H55" i="1"/>
  <c r="L55" i="1" s="1"/>
  <c r="J81" i="1"/>
  <c r="H13" i="1"/>
  <c r="L13" i="1" s="1"/>
  <c r="K85" i="1"/>
  <c r="K46" i="1"/>
  <c r="I55" i="1"/>
  <c r="I64" i="1"/>
  <c r="K93" i="1"/>
  <c r="H82" i="1"/>
  <c r="L82" i="1" s="1"/>
  <c r="H68" i="1"/>
  <c r="L68" i="1" s="1"/>
  <c r="H58" i="1"/>
  <c r="L58" i="1" s="1"/>
  <c r="I47" i="1"/>
  <c r="J19" i="1"/>
  <c r="J85" i="1"/>
  <c r="J66" i="1"/>
  <c r="J50" i="1"/>
  <c r="H17" i="1"/>
  <c r="L17" i="1" s="1"/>
  <c r="I69" i="1"/>
  <c r="K22" i="1"/>
  <c r="J116" i="1"/>
  <c r="I76" i="1"/>
  <c r="K97" i="1"/>
  <c r="I83" i="1"/>
  <c r="J7" i="1"/>
  <c r="H87" i="1"/>
  <c r="L87" i="1" s="1"/>
  <c r="H77" i="1"/>
  <c r="L77" i="1" s="1"/>
  <c r="H63" i="1"/>
  <c r="L63" i="1" s="1"/>
  <c r="H52" i="1"/>
  <c r="L52" i="1" s="1"/>
  <c r="I42" i="1"/>
  <c r="J27" i="1"/>
  <c r="J11" i="1"/>
  <c r="J58" i="1"/>
  <c r="K42" i="1"/>
  <c r="H25" i="1"/>
  <c r="L25" i="1" s="1"/>
  <c r="H9" i="1"/>
  <c r="L9" i="1" s="1"/>
  <c r="H112" i="1"/>
  <c r="L112" i="1" s="1"/>
  <c r="I90" i="1"/>
  <c r="H113" i="1"/>
  <c r="L113" i="1" s="1"/>
  <c r="K113" i="1"/>
  <c r="K66" i="1"/>
  <c r="J104" i="1"/>
  <c r="I48" i="1"/>
  <c r="K95" i="1"/>
  <c r="H85" i="1"/>
  <c r="L85" i="1" s="1"/>
  <c r="H71" i="1"/>
  <c r="L71" i="1" s="1"/>
  <c r="H60" i="1"/>
  <c r="L60" i="1" s="1"/>
  <c r="H50" i="1"/>
  <c r="L50" i="1" s="1"/>
  <c r="I39" i="1"/>
  <c r="J23" i="1"/>
  <c r="J89" i="1"/>
  <c r="J70" i="1"/>
  <c r="J54" i="1"/>
  <c r="H21" i="1"/>
  <c r="L21" i="1" s="1"/>
  <c r="H108" i="1"/>
  <c r="L108" i="1" s="1"/>
  <c r="J41" i="1"/>
  <c r="K105" i="1"/>
  <c r="K50" i="1"/>
  <c r="I96" i="1"/>
  <c r="K117" i="1"/>
  <c r="K109" i="1"/>
  <c r="K101" i="1"/>
  <c r="J92" i="1"/>
  <c r="K77" i="1"/>
  <c r="K58" i="1"/>
  <c r="H43" i="1"/>
  <c r="L43" i="1" s="1"/>
  <c r="I26" i="1"/>
  <c r="J108" i="1"/>
  <c r="J100" i="1"/>
  <c r="H91" i="1"/>
  <c r="L91" i="1" s="1"/>
  <c r="I75" i="1"/>
  <c r="I56" i="1"/>
  <c r="J40" i="1"/>
  <c r="K23" i="1"/>
  <c r="I113" i="1"/>
  <c r="I105" i="1"/>
  <c r="I97" i="1"/>
  <c r="K84" i="1"/>
  <c r="K65" i="1"/>
  <c r="K49" i="1"/>
  <c r="H8" i="1"/>
  <c r="L8" i="1" s="1"/>
  <c r="I9" i="1"/>
  <c r="K18" i="1"/>
  <c r="I51" i="1"/>
  <c r="I86" i="1"/>
  <c r="H106" i="1"/>
  <c r="L106" i="1" s="1"/>
  <c r="J115" i="1"/>
  <c r="I8" i="1"/>
  <c r="K9" i="1"/>
  <c r="K26" i="1"/>
  <c r="I59" i="1"/>
  <c r="H93" i="1"/>
  <c r="L93" i="1" s="1"/>
  <c r="J109" i="1"/>
  <c r="J117" i="1"/>
  <c r="K8" i="1"/>
  <c r="K10" i="1"/>
  <c r="J43" i="1"/>
  <c r="I78" i="1"/>
  <c r="H102" i="1"/>
  <c r="L102" i="1" s="1"/>
  <c r="J113" i="1"/>
  <c r="J8" i="1"/>
  <c r="H98" i="1"/>
  <c r="L98" i="1" s="1"/>
  <c r="I67" i="1"/>
  <c r="I10" i="1"/>
  <c r="J111" i="1"/>
  <c r="I17" i="1"/>
  <c r="I25" i="1"/>
  <c r="H42" i="1"/>
  <c r="L42" i="1" s="1"/>
  <c r="K51" i="1"/>
  <c r="K59" i="1"/>
  <c r="K67" i="1"/>
  <c r="K78" i="1"/>
  <c r="K86" i="1"/>
  <c r="I93" i="1"/>
  <c r="I98" i="1"/>
  <c r="I102" i="1"/>
  <c r="I106" i="1"/>
  <c r="I110" i="1"/>
  <c r="I114" i="1"/>
  <c r="K17" i="1"/>
  <c r="K25" i="1"/>
  <c r="J42" i="1"/>
  <c r="I50" i="1"/>
  <c r="I58" i="1"/>
  <c r="I66" i="1"/>
  <c r="I77" i="1"/>
  <c r="I85" i="1"/>
  <c r="I92" i="1"/>
  <c r="J97" i="1"/>
  <c r="J101" i="1"/>
  <c r="J105" i="1"/>
  <c r="I12" i="1"/>
  <c r="I20" i="1"/>
  <c r="H45" i="1"/>
  <c r="L45" i="1" s="1"/>
  <c r="K52" i="1"/>
  <c r="K60" i="1"/>
  <c r="K68" i="1"/>
  <c r="K79" i="1"/>
  <c r="K87" i="1"/>
  <c r="H94" i="1"/>
  <c r="L94" i="1" s="1"/>
  <c r="K98" i="1"/>
  <c r="K102" i="1"/>
  <c r="K106" i="1"/>
  <c r="K110" i="1"/>
  <c r="K114" i="1"/>
  <c r="H111" i="1"/>
  <c r="L111" i="1" s="1"/>
  <c r="H97" i="1"/>
  <c r="L97" i="1" s="1"/>
  <c r="I65" i="1"/>
  <c r="J114" i="1"/>
  <c r="H104" i="1"/>
  <c r="L104" i="1" s="1"/>
  <c r="I82" i="1"/>
  <c r="J47" i="1"/>
  <c r="K14" i="1"/>
  <c r="H110" i="1"/>
  <c r="L110" i="1" s="1"/>
  <c r="I94" i="1"/>
  <c r="I61" i="1"/>
  <c r="H10" i="1"/>
  <c r="L10" i="1" s="1"/>
  <c r="H14" i="1"/>
  <c r="L14" i="1" s="1"/>
  <c r="H18" i="1"/>
  <c r="L18" i="1" s="1"/>
  <c r="H22" i="1"/>
  <c r="L22" i="1" s="1"/>
  <c r="H26" i="1"/>
  <c r="L26" i="1" s="1"/>
  <c r="K39" i="1"/>
  <c r="K43" i="1"/>
  <c r="K47" i="1"/>
  <c r="J51" i="1"/>
  <c r="J55" i="1"/>
  <c r="J59" i="1"/>
  <c r="J63" i="1"/>
  <c r="J67" i="1"/>
  <c r="J71" i="1"/>
  <c r="J78" i="1"/>
  <c r="J82" i="1"/>
  <c r="J86" i="1"/>
  <c r="J90" i="1"/>
  <c r="J12" i="1"/>
  <c r="J16" i="1"/>
  <c r="J20" i="1"/>
  <c r="J24" i="1"/>
  <c r="I41" i="1"/>
  <c r="I45" i="1"/>
  <c r="H49" i="1"/>
  <c r="L49" i="1" s="1"/>
  <c r="H53" i="1"/>
  <c r="L53" i="1" s="1"/>
  <c r="H57" i="1"/>
  <c r="L57" i="1" s="1"/>
  <c r="H61" i="1"/>
  <c r="L61" i="1" s="1"/>
  <c r="H65" i="1"/>
  <c r="L65" i="1" s="1"/>
  <c r="H69" i="1"/>
  <c r="L69" i="1" s="1"/>
  <c r="H76" i="1"/>
  <c r="L76" i="1" s="1"/>
  <c r="H80" i="1"/>
  <c r="L80" i="1" s="1"/>
  <c r="H84" i="1"/>
  <c r="L84" i="1" s="1"/>
  <c r="H88" i="1"/>
  <c r="L88" i="1" s="1"/>
  <c r="K92" i="1"/>
  <c r="K96" i="1"/>
  <c r="K24" i="1"/>
  <c r="J112" i="1"/>
  <c r="I71" i="1"/>
  <c r="H107" i="1"/>
  <c r="L107" i="1" s="1"/>
  <c r="I53" i="1"/>
  <c r="H11" i="1"/>
  <c r="L11" i="1" s="1"/>
  <c r="H15" i="1"/>
  <c r="L15" i="1" s="1"/>
  <c r="H23" i="1"/>
  <c r="L23" i="1" s="1"/>
  <c r="K40" i="1"/>
  <c r="K44" i="1"/>
  <c r="J52" i="1"/>
  <c r="J60" i="1"/>
  <c r="J64" i="1"/>
  <c r="J75" i="1"/>
  <c r="J83" i="1"/>
  <c r="J9" i="1"/>
  <c r="J17" i="1"/>
  <c r="J25" i="1"/>
  <c r="I11" i="1"/>
  <c r="I19" i="1"/>
  <c r="I27" i="1"/>
  <c r="H44" i="1"/>
  <c r="L44" i="1" s="1"/>
  <c r="K53" i="1"/>
  <c r="K61" i="1"/>
  <c r="K69" i="1"/>
  <c r="K80" i="1"/>
  <c r="K88" i="1"/>
  <c r="J94" i="1"/>
  <c r="I99" i="1"/>
  <c r="I103" i="1"/>
  <c r="I107" i="1"/>
  <c r="I111" i="1"/>
  <c r="I115" i="1"/>
  <c r="K11" i="1"/>
  <c r="K19" i="1"/>
  <c r="K27" i="1"/>
  <c r="J44" i="1"/>
  <c r="I52" i="1"/>
  <c r="I60" i="1"/>
  <c r="I68" i="1"/>
  <c r="I79" i="1"/>
  <c r="I87" i="1"/>
  <c r="J93" i="1"/>
  <c r="J98" i="1"/>
  <c r="J102" i="1"/>
  <c r="J106" i="1"/>
  <c r="I14" i="1"/>
  <c r="I22" i="1"/>
  <c r="H39" i="1"/>
  <c r="L39" i="1" s="1"/>
  <c r="H47" i="1"/>
  <c r="L47" i="1" s="1"/>
  <c r="K54" i="1"/>
  <c r="K62" i="1"/>
  <c r="K70" i="1"/>
  <c r="K81" i="1"/>
  <c r="K89" i="1"/>
  <c r="I95" i="1"/>
  <c r="K99" i="1"/>
  <c r="K103" i="1"/>
  <c r="K107" i="1"/>
  <c r="K111" i="1"/>
  <c r="K115" i="1"/>
  <c r="H117" i="1"/>
  <c r="L117" i="1" s="1"/>
  <c r="H109" i="1"/>
  <c r="L109" i="1" s="1"/>
  <c r="J91" i="1"/>
  <c r="I57" i="1"/>
  <c r="H100" i="1"/>
  <c r="L100" i="1" s="1"/>
  <c r="J39" i="1"/>
  <c r="H116" i="1"/>
  <c r="L116" i="1" s="1"/>
  <c r="I88" i="1"/>
  <c r="K20" i="1"/>
  <c r="H19" i="1"/>
  <c r="L19" i="1" s="1"/>
  <c r="H27" i="1"/>
  <c r="L27" i="1" s="1"/>
  <c r="J48" i="1"/>
  <c r="J56" i="1"/>
  <c r="J68" i="1"/>
  <c r="J79" i="1"/>
  <c r="J87" i="1"/>
  <c r="J13" i="1"/>
  <c r="J21" i="1"/>
  <c r="J28" i="1"/>
  <c r="K7" i="1"/>
  <c r="K91" i="1"/>
  <c r="H86" i="1"/>
  <c r="L86" i="1" s="1"/>
  <c r="H81" i="1"/>
  <c r="L81" i="1" s="1"/>
  <c r="H75" i="1"/>
  <c r="L75" i="1" s="1"/>
  <c r="H67" i="1"/>
  <c r="L67" i="1" s="1"/>
  <c r="H62" i="1"/>
  <c r="L62" i="1" s="1"/>
  <c r="H56" i="1"/>
  <c r="L56" i="1" s="1"/>
  <c r="H51" i="1"/>
  <c r="L51" i="1" s="1"/>
  <c r="I46" i="1"/>
  <c r="I40" i="1"/>
  <c r="J26" i="1"/>
  <c r="J18" i="1"/>
  <c r="J10" i="1"/>
  <c r="J84" i="1"/>
  <c r="J76" i="1"/>
  <c r="J65" i="1"/>
  <c r="J57" i="1"/>
  <c r="J49" i="1"/>
  <c r="K41" i="1"/>
  <c r="H24" i="1"/>
  <c r="L24" i="1" s="1"/>
  <c r="H16" i="1"/>
  <c r="L16" i="1" s="1"/>
  <c r="K12" i="1"/>
  <c r="I80" i="1"/>
  <c r="H114" i="1"/>
  <c r="L114" i="1" s="1"/>
  <c r="J95" i="1"/>
  <c r="K16" i="1"/>
  <c r="I84" i="1"/>
  <c r="H115" i="1"/>
  <c r="L115" i="1" s="1"/>
  <c r="K116" i="1"/>
  <c r="K108" i="1"/>
  <c r="K100" i="1"/>
  <c r="I91" i="1"/>
  <c r="K75" i="1"/>
  <c r="K56" i="1"/>
  <c r="H41" i="1"/>
  <c r="L41" i="1" s="1"/>
  <c r="I24" i="1"/>
  <c r="J107" i="1"/>
  <c r="J99" i="1"/>
  <c r="I89" i="1"/>
  <c r="I70" i="1"/>
  <c r="I54" i="1"/>
  <c r="K21" i="1"/>
  <c r="I112" i="1"/>
  <c r="I104" i="1"/>
  <c r="H96" i="1"/>
  <c r="L96" i="1" s="1"/>
  <c r="K82" i="1"/>
  <c r="K63" i="1"/>
  <c r="H46" i="1"/>
  <c r="L46" i="1" s="1"/>
  <c r="I28" i="1"/>
  <c r="I13" i="1"/>
  <c r="K15" i="1"/>
  <c r="I117" i="1"/>
  <c r="I109" i="1"/>
  <c r="I101" i="1"/>
  <c r="H92" i="1"/>
  <c r="L92" i="1" s="1"/>
  <c r="K76" i="1"/>
  <c r="K57" i="1"/>
  <c r="H40" i="1"/>
  <c r="L40" i="1" s="1"/>
  <c r="I23" i="1"/>
  <c r="I7" i="1"/>
  <c r="K94" i="1"/>
  <c r="H89" i="1"/>
  <c r="L89" i="1" s="1"/>
  <c r="H83" i="1"/>
  <c r="L83" i="1" s="1"/>
  <c r="H78" i="1"/>
  <c r="L78" i="1" s="1"/>
  <c r="H70" i="1"/>
  <c r="L70" i="1" s="1"/>
  <c r="H64" i="1"/>
  <c r="L64" i="1" s="1"/>
  <c r="H59" i="1"/>
  <c r="L59" i="1" s="1"/>
  <c r="H54" i="1"/>
  <c r="L54" i="1" s="1"/>
  <c r="H48" i="1"/>
  <c r="L48" i="1" s="1"/>
  <c r="I43" i="1"/>
  <c r="J22" i="1"/>
  <c r="J14" i="1"/>
  <c r="J88" i="1"/>
  <c r="J80" i="1"/>
  <c r="J69" i="1"/>
  <c r="J61" i="1"/>
  <c r="J53" i="1"/>
  <c r="K45" i="1"/>
  <c r="H20" i="1"/>
  <c r="L20" i="1" s="1"/>
  <c r="H12" i="1"/>
  <c r="L12" i="1" s="1"/>
  <c r="J45" i="1"/>
  <c r="H103" i="1"/>
  <c r="L103" i="1" s="1"/>
  <c r="I63" i="1"/>
  <c r="J110" i="1"/>
  <c r="I49" i="1"/>
  <c r="H105" i="1"/>
  <c r="L105" i="1" s="1"/>
  <c r="K112" i="1"/>
  <c r="K104" i="1"/>
  <c r="J96" i="1"/>
  <c r="K83" i="1"/>
  <c r="K64" i="1"/>
  <c r="K48" i="1"/>
  <c r="I16" i="1"/>
  <c r="J103" i="1"/>
  <c r="H95" i="1"/>
  <c r="L95" i="1" s="1"/>
  <c r="I81" i="1"/>
  <c r="I62" i="1"/>
  <c r="J46" i="1"/>
  <c r="K28" i="1"/>
  <c r="K13" i="1"/>
  <c r="I116" i="1"/>
  <c r="I108" i="1"/>
  <c r="I100" i="1"/>
  <c r="K90" i="1"/>
  <c r="K71" i="1"/>
  <c r="K55" i="1"/>
  <c r="I21" i="1"/>
  <c r="J290" i="1" l="1"/>
  <c r="J293" i="1" s="1"/>
  <c r="K290" i="1"/>
  <c r="K293" i="1" s="1"/>
  <c r="H290" i="1"/>
  <c r="I290" i="1"/>
  <c r="I293" i="1" s="1"/>
  <c r="L290" i="1"/>
  <c r="H293" i="1" l="1"/>
  <c r="E290" i="1" l="1"/>
  <c r="F290" i="1" s="1"/>
  <c r="E11" i="8"/>
  <c r="F269" i="2" l="1"/>
  <c r="E11" i="7"/>
  <c r="F144" i="6"/>
  <c r="E17" i="3" l="1"/>
  <c r="F17" i="3" s="1"/>
  <c r="K30" i="10" l="1"/>
  <c r="K24" i="10"/>
  <c r="K23" i="10"/>
  <c r="C10" i="10"/>
  <c r="C17" i="10"/>
  <c r="K28" i="10"/>
  <c r="C11" i="10"/>
  <c r="K27" i="10"/>
  <c r="C15" i="10"/>
  <c r="A256" i="12"/>
  <c r="A257" i="12"/>
  <c r="A258" i="12"/>
  <c r="A259" i="12"/>
  <c r="A260" i="12"/>
  <c r="A261" i="12"/>
  <c r="A262" i="12"/>
  <c r="A263" i="12"/>
  <c r="A264" i="12"/>
  <c r="A265" i="12"/>
  <c r="A266" i="12"/>
  <c r="A267" i="12"/>
  <c r="A268" i="12"/>
  <c r="A269" i="12"/>
  <c r="A270" i="12"/>
  <c r="A271" i="12"/>
  <c r="A272" i="12"/>
  <c r="A273" i="12"/>
  <c r="A274" i="12"/>
  <c r="A275" i="12"/>
  <c r="A276" i="12"/>
  <c r="A277" i="12"/>
  <c r="A278" i="12"/>
  <c r="A279" i="12"/>
  <c r="A280" i="12"/>
  <c r="A281" i="12"/>
  <c r="A282" i="12"/>
  <c r="A283" i="12"/>
  <c r="A284" i="12"/>
  <c r="A285" i="12"/>
  <c r="A286" i="12"/>
  <c r="A287" i="12"/>
  <c r="A288" i="12"/>
  <c r="A289" i="12"/>
  <c r="A290" i="12"/>
  <c r="A291" i="12"/>
  <c r="A292" i="12"/>
  <c r="A293" i="12"/>
  <c r="A294" i="12"/>
  <c r="A295" i="12"/>
  <c r="A296" i="12"/>
  <c r="A297" i="12"/>
  <c r="A298" i="12"/>
  <c r="A299" i="12"/>
  <c r="A300" i="12"/>
  <c r="A301" i="12"/>
  <c r="A302" i="12"/>
  <c r="A303" i="12"/>
  <c r="A304" i="12"/>
  <c r="A305" i="12"/>
  <c r="A306" i="12"/>
  <c r="A307" i="12"/>
  <c r="A308" i="12"/>
  <c r="A309" i="12"/>
  <c r="A310" i="12"/>
  <c r="A311" i="12"/>
  <c r="A312" i="12"/>
  <c r="A313" i="12"/>
  <c r="A314" i="12"/>
  <c r="A315" i="12"/>
  <c r="A316" i="12"/>
  <c r="A317" i="12"/>
  <c r="A318" i="12"/>
  <c r="A319" i="12"/>
  <c r="A320" i="12"/>
  <c r="A321" i="12"/>
  <c r="A322" i="12"/>
  <c r="A323" i="12"/>
  <c r="A324" i="12"/>
  <c r="A325" i="12"/>
  <c r="A326" i="12"/>
  <c r="A327" i="12"/>
  <c r="A328" i="12"/>
  <c r="A329" i="12"/>
  <c r="A330" i="12"/>
  <c r="A331" i="12"/>
  <c r="A332" i="12"/>
  <c r="A333" i="12"/>
  <c r="A334" i="12"/>
  <c r="A335" i="12"/>
  <c r="A336" i="12"/>
  <c r="A337" i="12"/>
  <c r="A338" i="12"/>
  <c r="A339" i="12"/>
  <c r="A340" i="12"/>
  <c r="A341" i="12"/>
  <c r="A342" i="12"/>
  <c r="A343" i="12"/>
  <c r="A344" i="12"/>
  <c r="A345" i="12"/>
  <c r="A346" i="12"/>
  <c r="A347" i="12"/>
  <c r="A348" i="12"/>
  <c r="A349" i="12"/>
  <c r="A350" i="12"/>
  <c r="A351" i="12"/>
  <c r="A352" i="12"/>
  <c r="A353" i="12"/>
  <c r="A354" i="12"/>
  <c r="A355" i="12"/>
  <c r="A356" i="12"/>
  <c r="A357" i="12"/>
  <c r="A358" i="12"/>
  <c r="A359" i="12"/>
  <c r="A360" i="12"/>
  <c r="A361" i="12"/>
  <c r="A362" i="12"/>
  <c r="A363" i="12"/>
  <c r="A364" i="12"/>
  <c r="A365" i="12"/>
  <c r="A366" i="12"/>
  <c r="A367" i="12"/>
  <c r="A368" i="12"/>
  <c r="A369" i="12"/>
  <c r="A370" i="12"/>
  <c r="A371" i="12"/>
  <c r="A372" i="12"/>
  <c r="A373" i="12"/>
  <c r="A374" i="12"/>
  <c r="A375" i="12"/>
  <c r="A376" i="12"/>
  <c r="A377" i="12"/>
  <c r="A378" i="12"/>
  <c r="A379" i="12"/>
  <c r="A380" i="12"/>
  <c r="A381" i="12"/>
  <c r="A382" i="12"/>
  <c r="A383" i="12"/>
  <c r="A384" i="12"/>
  <c r="A385" i="12"/>
  <c r="A386" i="12"/>
  <c r="A387" i="12"/>
  <c r="A388" i="12"/>
  <c r="A389" i="12"/>
  <c r="A390" i="12"/>
  <c r="A391" i="12"/>
  <c r="A392" i="12"/>
  <c r="A393" i="12"/>
  <c r="A394" i="12"/>
  <c r="A395" i="12"/>
  <c r="A396" i="12"/>
  <c r="A397" i="12"/>
  <c r="A398" i="12"/>
  <c r="A2" i="12"/>
  <c r="A3" i="15"/>
  <c r="A4" i="15"/>
  <c r="A5" i="15"/>
  <c r="A6" i="15"/>
  <c r="A7" i="15"/>
  <c r="A8" i="15"/>
  <c r="A9" i="15"/>
  <c r="A10" i="15"/>
  <c r="A11" i="15"/>
  <c r="A12" i="15"/>
  <c r="A13" i="15"/>
  <c r="A14" i="15"/>
  <c r="A15" i="15"/>
  <c r="A16" i="15"/>
  <c r="A17" i="15"/>
  <c r="A18" i="15"/>
  <c r="A19" i="15"/>
  <c r="A20" i="15"/>
  <c r="A21" i="15"/>
  <c r="A22" i="15"/>
  <c r="A23" i="15"/>
  <c r="A24" i="15"/>
  <c r="A25" i="15"/>
  <c r="A26" i="15"/>
  <c r="A27" i="15"/>
  <c r="A28" i="15"/>
  <c r="A29" i="15"/>
  <c r="A2" i="15"/>
  <c r="A3" i="16"/>
  <c r="A4" i="16"/>
  <c r="A5" i="16"/>
  <c r="A6" i="16"/>
  <c r="A7" i="16"/>
  <c r="A8" i="16"/>
  <c r="A9" i="16"/>
  <c r="A10" i="16"/>
  <c r="A11" i="16"/>
  <c r="A12" i="16"/>
  <c r="A13" i="16"/>
  <c r="A14" i="16"/>
  <c r="A15" i="16"/>
  <c r="A16" i="16"/>
  <c r="A17" i="16"/>
  <c r="A18" i="16"/>
  <c r="A19" i="16"/>
  <c r="A20" i="16"/>
  <c r="A21" i="16"/>
  <c r="A22" i="16"/>
  <c r="A23" i="16"/>
  <c r="A24" i="16"/>
  <c r="A25" i="16"/>
  <c r="A26" i="16"/>
  <c r="A27" i="16"/>
  <c r="A28" i="16"/>
  <c r="A29" i="16"/>
  <c r="A30" i="16"/>
  <c r="A31" i="16"/>
  <c r="A32" i="16"/>
  <c r="A33" i="16"/>
  <c r="A34" i="16"/>
  <c r="A35" i="16"/>
  <c r="A36" i="16"/>
  <c r="A37" i="16"/>
  <c r="A38" i="16"/>
  <c r="A39" i="16"/>
  <c r="A40" i="16"/>
  <c r="A41" i="16"/>
  <c r="A42" i="16"/>
  <c r="A43" i="16"/>
  <c r="A44" i="16"/>
  <c r="A45" i="16"/>
  <c r="A46" i="16"/>
  <c r="A47" i="16"/>
  <c r="A48" i="16"/>
  <c r="A49" i="16"/>
  <c r="A50" i="16"/>
  <c r="A51" i="16"/>
  <c r="A52" i="16"/>
  <c r="A53" i="16"/>
  <c r="A54" i="16"/>
  <c r="A55" i="16"/>
  <c r="A56" i="16"/>
  <c r="A57" i="16"/>
  <c r="A58" i="16"/>
  <c r="A59" i="16"/>
  <c r="A60" i="16"/>
  <c r="A61" i="16"/>
  <c r="A62" i="16"/>
  <c r="A63" i="16"/>
  <c r="A64" i="16"/>
  <c r="A65" i="16"/>
  <c r="A66" i="16"/>
  <c r="A67" i="16"/>
  <c r="A68" i="16"/>
  <c r="A69" i="16"/>
  <c r="A70" i="16"/>
  <c r="A71" i="16"/>
  <c r="A72" i="16"/>
  <c r="A73" i="16"/>
  <c r="A74" i="16"/>
  <c r="A75" i="16"/>
  <c r="A76" i="16"/>
  <c r="A77" i="16"/>
  <c r="A78" i="16"/>
  <c r="A79" i="16"/>
  <c r="A80" i="16"/>
  <c r="A81" i="16"/>
  <c r="A82" i="16"/>
  <c r="A83" i="16"/>
  <c r="A84" i="16"/>
  <c r="A85" i="16"/>
  <c r="A86" i="16"/>
  <c r="A87" i="16"/>
  <c r="A88" i="16"/>
  <c r="A89" i="16"/>
  <c r="A90" i="16"/>
  <c r="A91" i="16"/>
  <c r="A92" i="16"/>
  <c r="A93" i="16"/>
  <c r="A94" i="16"/>
  <c r="A95" i="16"/>
  <c r="A96" i="16"/>
  <c r="A97" i="16"/>
  <c r="A98" i="16"/>
  <c r="A99" i="16"/>
  <c r="A100" i="16"/>
  <c r="A101" i="16"/>
  <c r="A102" i="16"/>
  <c r="A103" i="16"/>
  <c r="A104" i="16"/>
  <c r="A105" i="16"/>
  <c r="A106" i="16"/>
  <c r="A107" i="16"/>
  <c r="A108" i="16"/>
  <c r="A109" i="16"/>
  <c r="A110" i="16"/>
  <c r="A111" i="16"/>
  <c r="A112" i="16"/>
  <c r="A113" i="16"/>
  <c r="A114" i="16"/>
  <c r="A115" i="16"/>
  <c r="A116" i="16"/>
  <c r="A117" i="16"/>
  <c r="A118" i="16"/>
  <c r="A119" i="16"/>
  <c r="A120" i="16"/>
  <c r="A121" i="16"/>
  <c r="A122" i="16"/>
  <c r="A123" i="16"/>
  <c r="A124" i="16"/>
  <c r="A125" i="16"/>
  <c r="A126" i="16"/>
  <c r="A127" i="16"/>
  <c r="A128" i="16"/>
  <c r="A129" i="16"/>
  <c r="A130" i="16"/>
  <c r="A131" i="16"/>
  <c r="A132" i="16"/>
  <c r="A133" i="16"/>
  <c r="A134" i="16"/>
  <c r="A135" i="16"/>
  <c r="A136" i="16"/>
  <c r="A137" i="16"/>
  <c r="A138" i="16"/>
  <c r="A139" i="16"/>
  <c r="A140" i="16"/>
  <c r="A141" i="16"/>
  <c r="A142" i="16"/>
  <c r="A143" i="16"/>
  <c r="A144" i="16"/>
  <c r="A145" i="16"/>
  <c r="A146" i="16"/>
  <c r="A147" i="16"/>
  <c r="A148" i="16"/>
  <c r="A149" i="16"/>
  <c r="A150" i="16"/>
  <c r="A151" i="16"/>
  <c r="A152" i="16"/>
  <c r="A153" i="16"/>
  <c r="A154" i="16"/>
  <c r="A155" i="16"/>
  <c r="A156" i="16"/>
  <c r="A157" i="16"/>
  <c r="A158" i="16"/>
  <c r="A159" i="16"/>
  <c r="A160" i="16"/>
  <c r="A161" i="16"/>
  <c r="A162" i="16"/>
  <c r="A163" i="16"/>
  <c r="A164" i="16"/>
  <c r="A165" i="16"/>
  <c r="A166" i="16"/>
  <c r="A167" i="16"/>
  <c r="A168" i="16"/>
  <c r="A169" i="16"/>
  <c r="A170" i="16"/>
  <c r="A171" i="16"/>
  <c r="A172" i="16"/>
  <c r="A173" i="16"/>
  <c r="A174" i="16"/>
  <c r="A175" i="16"/>
  <c r="A176" i="16"/>
  <c r="A177" i="16"/>
  <c r="A178" i="16"/>
  <c r="A179" i="16"/>
  <c r="A180" i="16"/>
  <c r="A181" i="16"/>
  <c r="A182" i="16"/>
  <c r="A183" i="16"/>
  <c r="A184" i="16"/>
  <c r="A185" i="16"/>
  <c r="A186" i="16"/>
  <c r="A187" i="16"/>
  <c r="A188" i="16"/>
  <c r="A189" i="16"/>
  <c r="A190" i="16"/>
  <c r="A191" i="16"/>
  <c r="A192" i="16"/>
  <c r="A193" i="16"/>
  <c r="A194" i="16"/>
  <c r="A195" i="16"/>
  <c r="A196" i="16"/>
  <c r="A197" i="16"/>
  <c r="A198" i="16"/>
  <c r="A199" i="16"/>
  <c r="A200" i="16"/>
  <c r="A201" i="16"/>
  <c r="A202" i="16"/>
  <c r="A203" i="16"/>
  <c r="A204" i="16"/>
  <c r="A205" i="16"/>
  <c r="A206" i="16"/>
  <c r="A207" i="16"/>
  <c r="A208" i="16"/>
  <c r="A209" i="16"/>
  <c r="A210" i="16"/>
  <c r="A211" i="16"/>
  <c r="A212" i="16"/>
  <c r="A213" i="16"/>
  <c r="A214" i="16"/>
  <c r="A215" i="16"/>
  <c r="A216" i="16"/>
  <c r="A217" i="16"/>
  <c r="A218" i="16"/>
  <c r="A219" i="16"/>
  <c r="A220" i="16"/>
  <c r="A221" i="16"/>
  <c r="A222" i="16"/>
  <c r="A223" i="16"/>
  <c r="A224" i="16"/>
  <c r="A225" i="16"/>
  <c r="A226" i="16"/>
  <c r="A227" i="16"/>
  <c r="A228" i="16"/>
  <c r="A229" i="16"/>
  <c r="A230" i="16"/>
  <c r="A231" i="16"/>
  <c r="A232" i="16"/>
  <c r="A233" i="16"/>
  <c r="A234" i="16"/>
  <c r="A235" i="16"/>
  <c r="A236" i="16"/>
  <c r="A237" i="16"/>
  <c r="A238" i="16"/>
  <c r="A239" i="16"/>
  <c r="A240" i="16"/>
  <c r="A241" i="16"/>
  <c r="A242" i="16"/>
  <c r="A243" i="16"/>
  <c r="A244" i="16"/>
  <c r="A245" i="16"/>
  <c r="A246" i="16"/>
  <c r="A247" i="16"/>
  <c r="A248" i="16"/>
  <c r="A249" i="16"/>
  <c r="A250" i="16"/>
  <c r="A251" i="16"/>
  <c r="A252" i="16"/>
  <c r="A253" i="16"/>
  <c r="A254" i="16"/>
  <c r="A255" i="16"/>
  <c r="A256" i="16"/>
  <c r="A257" i="16"/>
  <c r="A258" i="16"/>
  <c r="A259" i="16"/>
  <c r="A260" i="16"/>
  <c r="A261" i="16"/>
  <c r="A262" i="16"/>
  <c r="A263" i="16"/>
  <c r="A264" i="16"/>
  <c r="A265" i="16"/>
  <c r="A266" i="16"/>
  <c r="A267" i="16"/>
  <c r="A268" i="16"/>
  <c r="A269" i="16"/>
  <c r="A270" i="16"/>
  <c r="A271" i="16"/>
  <c r="A272" i="16"/>
  <c r="A273" i="16"/>
  <c r="A274" i="16"/>
  <c r="A275" i="16"/>
  <c r="A276" i="16"/>
  <c r="A277" i="16"/>
  <c r="A278" i="16"/>
  <c r="A279" i="16"/>
  <c r="A280" i="16"/>
  <c r="A281" i="16"/>
  <c r="A282" i="16"/>
  <c r="A283" i="16"/>
  <c r="A284" i="16"/>
  <c r="A285" i="16"/>
  <c r="A286" i="16"/>
  <c r="A287" i="16"/>
  <c r="A288" i="16"/>
  <c r="A289" i="16"/>
  <c r="A290" i="16"/>
  <c r="A291" i="16"/>
  <c r="A292" i="16"/>
  <c r="A293" i="16"/>
  <c r="A294" i="16"/>
  <c r="A295" i="16"/>
  <c r="A296" i="16"/>
  <c r="A297" i="16"/>
  <c r="A298" i="16"/>
  <c r="A299" i="16"/>
  <c r="A300" i="16"/>
  <c r="A301" i="16"/>
  <c r="A302" i="16"/>
  <c r="A303" i="16"/>
  <c r="A304" i="16"/>
  <c r="A305" i="16"/>
  <c r="A306" i="16"/>
  <c r="A307" i="16"/>
  <c r="A308" i="16"/>
  <c r="A309" i="16"/>
  <c r="A310" i="16"/>
  <c r="A311" i="16"/>
  <c r="A312" i="16"/>
  <c r="A313" i="16"/>
  <c r="A314" i="16"/>
  <c r="A315" i="16"/>
  <c r="A316" i="16"/>
  <c r="A317" i="16"/>
  <c r="A318" i="16"/>
  <c r="A319" i="16"/>
  <c r="A320" i="16"/>
  <c r="A321" i="16"/>
  <c r="A322" i="16"/>
  <c r="A323" i="16"/>
  <c r="A324" i="16"/>
  <c r="A325" i="16"/>
  <c r="A326" i="16"/>
  <c r="A327" i="16"/>
  <c r="A328" i="16"/>
  <c r="A329" i="16"/>
  <c r="A330" i="16"/>
  <c r="A331" i="16"/>
  <c r="A332" i="16"/>
  <c r="A333" i="16"/>
  <c r="A334" i="16"/>
  <c r="A335" i="16"/>
  <c r="A336" i="16"/>
  <c r="A337" i="16"/>
  <c r="A338" i="16"/>
  <c r="A339" i="16"/>
  <c r="A340" i="16"/>
  <c r="A341" i="16"/>
  <c r="A342" i="16"/>
  <c r="A343" i="16"/>
  <c r="A344" i="16"/>
  <c r="A345" i="16"/>
  <c r="A346" i="16"/>
  <c r="A347" i="16"/>
  <c r="A348" i="16"/>
  <c r="A349" i="16"/>
  <c r="A350" i="16"/>
  <c r="A351" i="16"/>
  <c r="A352" i="16"/>
  <c r="A353" i="16"/>
  <c r="A354" i="16"/>
  <c r="A355" i="16"/>
  <c r="A356" i="16"/>
  <c r="A357" i="16"/>
  <c r="A358" i="16"/>
  <c r="A359" i="16"/>
  <c r="A360" i="16"/>
  <c r="A361" i="16"/>
  <c r="A362" i="16"/>
  <c r="A363" i="16"/>
  <c r="A364" i="16"/>
  <c r="A365" i="16"/>
  <c r="A366" i="16"/>
  <c r="A367" i="16"/>
  <c r="A368" i="16"/>
  <c r="A369" i="16"/>
  <c r="A370" i="16"/>
  <c r="A371" i="16"/>
  <c r="A372" i="16"/>
  <c r="A373" i="16"/>
  <c r="A374" i="16"/>
  <c r="A375" i="16"/>
  <c r="A376" i="16"/>
  <c r="A377" i="16"/>
  <c r="A378" i="16"/>
  <c r="A379" i="16"/>
  <c r="A380" i="16"/>
  <c r="A381" i="16"/>
  <c r="A382" i="16"/>
  <c r="A383" i="16"/>
  <c r="A384" i="16"/>
  <c r="A385" i="16"/>
  <c r="A386" i="16"/>
  <c r="A387" i="16"/>
  <c r="A388" i="16"/>
  <c r="A389" i="16"/>
  <c r="A390" i="16"/>
  <c r="A391" i="16"/>
  <c r="A392" i="16"/>
  <c r="A393" i="16"/>
  <c r="A394" i="16"/>
  <c r="A395" i="16"/>
  <c r="A396" i="16"/>
  <c r="A397" i="16"/>
  <c r="A398" i="16"/>
  <c r="A399" i="16"/>
  <c r="A400" i="16"/>
  <c r="A401" i="16"/>
  <c r="A402" i="16"/>
  <c r="A403" i="16"/>
  <c r="A404" i="16"/>
  <c r="A405" i="16"/>
  <c r="A406" i="16"/>
  <c r="A407" i="16"/>
  <c r="A408" i="16"/>
  <c r="A409" i="16"/>
  <c r="A410" i="16"/>
  <c r="A411" i="16"/>
  <c r="A412" i="16"/>
  <c r="A413" i="16"/>
  <c r="A414" i="16"/>
  <c r="A415" i="16"/>
  <c r="A416" i="16"/>
  <c r="A417" i="16"/>
  <c r="A418" i="16"/>
  <c r="A419" i="16"/>
  <c r="A420" i="16"/>
  <c r="A421" i="16"/>
  <c r="A422" i="16"/>
  <c r="A423" i="16"/>
  <c r="A424" i="16"/>
  <c r="A425" i="16"/>
  <c r="A426" i="16"/>
  <c r="A427" i="16"/>
  <c r="A428" i="16"/>
  <c r="A429" i="16"/>
  <c r="A430" i="16"/>
  <c r="A431" i="16"/>
  <c r="A432" i="16"/>
  <c r="A433" i="16"/>
  <c r="A434" i="16"/>
  <c r="A435" i="16"/>
  <c r="A436" i="16"/>
  <c r="A437" i="16"/>
  <c r="A438" i="16"/>
  <c r="A439" i="16"/>
  <c r="A440" i="16"/>
  <c r="A441" i="16"/>
  <c r="A442" i="16"/>
  <c r="A443" i="16"/>
  <c r="A444" i="16"/>
  <c r="A445" i="16"/>
  <c r="A446" i="16"/>
  <c r="A447" i="16"/>
  <c r="A448" i="16"/>
  <c r="A449" i="16"/>
  <c r="A450" i="16"/>
  <c r="A451" i="16"/>
  <c r="A452" i="16"/>
  <c r="A453" i="16"/>
  <c r="A454" i="16"/>
  <c r="A455" i="16"/>
  <c r="A456" i="16"/>
  <c r="A457" i="16"/>
  <c r="A458" i="16"/>
  <c r="A459" i="16"/>
  <c r="A460" i="16"/>
  <c r="A461" i="16"/>
  <c r="A469" i="16"/>
  <c r="A468" i="16"/>
  <c r="A467" i="16"/>
  <c r="A466" i="16"/>
  <c r="A465" i="16"/>
  <c r="A464" i="16"/>
  <c r="A463" i="16"/>
  <c r="A462" i="16"/>
  <c r="A2" i="16"/>
  <c r="A2" i="17"/>
  <c r="A137" i="18"/>
  <c r="A138" i="18"/>
  <c r="A139" i="18"/>
  <c r="A140" i="18"/>
  <c r="A141" i="18"/>
  <c r="A142" i="18"/>
  <c r="A143" i="18"/>
  <c r="A144" i="18"/>
  <c r="A145" i="18"/>
  <c r="A146" i="18"/>
  <c r="A147" i="18"/>
  <c r="A148" i="18"/>
  <c r="A149" i="18"/>
  <c r="A150" i="18"/>
  <c r="A151" i="18"/>
  <c r="A152" i="18"/>
  <c r="A153" i="18"/>
  <c r="A154" i="18"/>
  <c r="A155" i="18"/>
  <c r="A156" i="18"/>
  <c r="A157" i="18"/>
  <c r="A158" i="18"/>
  <c r="A159" i="18"/>
  <c r="A160" i="18"/>
  <c r="A161" i="18"/>
  <c r="A162" i="18"/>
  <c r="A163" i="18"/>
  <c r="A164" i="18"/>
  <c r="A165" i="18"/>
  <c r="A166" i="18"/>
  <c r="A167" i="18"/>
  <c r="A168" i="18"/>
  <c r="A169" i="18"/>
  <c r="A170" i="18"/>
  <c r="A171" i="18"/>
  <c r="A172" i="18"/>
  <c r="A173" i="18"/>
  <c r="A174" i="18"/>
  <c r="A175" i="18"/>
  <c r="A176" i="18"/>
  <c r="A177" i="18"/>
  <c r="A178" i="18"/>
  <c r="A179" i="18"/>
  <c r="A180" i="18"/>
  <c r="A181" i="18"/>
  <c r="A182" i="18"/>
  <c r="A183" i="18"/>
  <c r="A184" i="18"/>
  <c r="A185" i="18"/>
  <c r="A186" i="18"/>
  <c r="A187" i="18"/>
  <c r="A188" i="18"/>
  <c r="A189" i="18"/>
  <c r="A190" i="18"/>
  <c r="A191" i="18"/>
  <c r="A192" i="18"/>
  <c r="A193" i="18"/>
  <c r="A194" i="18"/>
  <c r="A195" i="18"/>
  <c r="A196" i="18"/>
  <c r="A197" i="18"/>
  <c r="A198" i="18"/>
  <c r="A199" i="18"/>
  <c r="A200" i="18"/>
  <c r="A201" i="18"/>
  <c r="A202" i="18"/>
  <c r="A203" i="18"/>
  <c r="A204" i="18"/>
  <c r="A205" i="18"/>
  <c r="A206" i="18"/>
  <c r="A207" i="18"/>
  <c r="A208" i="18"/>
  <c r="A209" i="18"/>
  <c r="A210" i="18"/>
  <c r="A211" i="18"/>
  <c r="A212" i="18"/>
  <c r="A213" i="18"/>
  <c r="A214" i="18"/>
  <c r="A215" i="18"/>
  <c r="A216" i="18"/>
  <c r="A217" i="18"/>
  <c r="A218" i="18"/>
  <c r="A219" i="18"/>
  <c r="A220" i="18"/>
  <c r="A221" i="18"/>
  <c r="A222" i="18"/>
  <c r="A223" i="18"/>
  <c r="A224" i="18"/>
  <c r="A225" i="18"/>
  <c r="A226" i="18"/>
  <c r="A227" i="18"/>
  <c r="A228" i="18"/>
  <c r="A229" i="18"/>
  <c r="A230" i="18"/>
  <c r="A231" i="18"/>
  <c r="A232" i="18"/>
  <c r="A233" i="18"/>
  <c r="A234" i="18"/>
  <c r="A235" i="18"/>
  <c r="A236" i="18"/>
  <c r="A237" i="18"/>
  <c r="A238" i="18"/>
  <c r="A239" i="18"/>
  <c r="A240" i="18"/>
  <c r="A241" i="18"/>
  <c r="A242" i="18"/>
  <c r="A243" i="18"/>
  <c r="A244" i="18"/>
  <c r="A245" i="18"/>
  <c r="A246" i="18"/>
  <c r="A247" i="18"/>
  <c r="A248" i="18"/>
  <c r="A249" i="18"/>
  <c r="A250" i="18"/>
  <c r="A251" i="18"/>
  <c r="A252" i="18"/>
  <c r="A253" i="18"/>
  <c r="A254" i="18"/>
  <c r="A255" i="18"/>
  <c r="A256" i="18"/>
  <c r="A257" i="18"/>
  <c r="A258" i="18"/>
  <c r="A259" i="18"/>
  <c r="A260" i="18"/>
  <c r="A261" i="18"/>
  <c r="A262" i="18"/>
  <c r="A263" i="18"/>
  <c r="A264" i="18"/>
  <c r="A265" i="18"/>
  <c r="A266" i="18"/>
  <c r="A267" i="18"/>
  <c r="A268" i="18"/>
  <c r="A269" i="18"/>
  <c r="A270" i="18"/>
  <c r="A271" i="18"/>
  <c r="A272" i="18"/>
  <c r="A273" i="18"/>
  <c r="A274" i="18"/>
  <c r="A275" i="18"/>
  <c r="A276" i="18"/>
  <c r="A277" i="18"/>
  <c r="A278" i="18"/>
  <c r="A279" i="18"/>
  <c r="A280" i="18"/>
  <c r="A281" i="18"/>
  <c r="A282" i="18"/>
  <c r="A283" i="18"/>
  <c r="A284" i="18"/>
  <c r="A285" i="18"/>
  <c r="A286" i="18"/>
  <c r="A287" i="18"/>
  <c r="A288" i="18"/>
  <c r="A289" i="18"/>
  <c r="A290" i="18"/>
  <c r="A291" i="18"/>
  <c r="A292" i="18"/>
  <c r="A293" i="18"/>
  <c r="A294" i="18"/>
  <c r="A295" i="18"/>
  <c r="A296" i="18"/>
  <c r="A297" i="18"/>
  <c r="A298" i="18"/>
  <c r="A299" i="18"/>
  <c r="A300" i="18"/>
  <c r="A301" i="18"/>
  <c r="A302" i="18"/>
  <c r="A303" i="18"/>
  <c r="A304" i="18"/>
  <c r="A305" i="18"/>
  <c r="A306" i="18"/>
  <c r="A307" i="18"/>
  <c r="A308" i="18"/>
  <c r="A309" i="18"/>
  <c r="A310" i="18"/>
  <c r="A311" i="18"/>
  <c r="A312" i="18"/>
  <c r="A313" i="18"/>
  <c r="A314" i="18"/>
  <c r="A315" i="18"/>
  <c r="A316" i="18"/>
  <c r="A317" i="18"/>
  <c r="A318" i="18"/>
  <c r="A319" i="18"/>
  <c r="A320" i="18"/>
  <c r="A321" i="18"/>
  <c r="A322" i="18"/>
  <c r="A323" i="18"/>
  <c r="A324" i="18"/>
  <c r="A325" i="18"/>
  <c r="A326" i="18"/>
  <c r="A327" i="18"/>
  <c r="A328" i="18"/>
  <c r="A329" i="18"/>
  <c r="A330" i="18"/>
  <c r="A331" i="18"/>
  <c r="A332" i="18"/>
  <c r="A333" i="18"/>
  <c r="A334" i="18"/>
  <c r="A335" i="18"/>
  <c r="A336" i="18"/>
  <c r="A337" i="18"/>
  <c r="A338" i="18"/>
  <c r="A339" i="18"/>
  <c r="A340" i="18"/>
  <c r="A341" i="18"/>
  <c r="A342" i="18"/>
  <c r="A343" i="18"/>
  <c r="A344" i="18"/>
  <c r="A345" i="18"/>
  <c r="A346" i="18"/>
  <c r="A347" i="18"/>
  <c r="A348" i="18"/>
  <c r="A349" i="18"/>
  <c r="A350" i="18"/>
  <c r="A351" i="18"/>
  <c r="A352" i="18"/>
  <c r="A353" i="18"/>
  <c r="A354" i="18"/>
  <c r="A355" i="18"/>
  <c r="A356" i="18"/>
  <c r="A357" i="18"/>
  <c r="A358" i="18"/>
  <c r="A359" i="18"/>
  <c r="A360" i="18"/>
  <c r="A361" i="18"/>
  <c r="A362" i="18"/>
  <c r="A363" i="18"/>
  <c r="A364" i="18"/>
  <c r="A365" i="18"/>
  <c r="A366" i="18"/>
  <c r="A367" i="18"/>
  <c r="A368" i="18"/>
  <c r="A369" i="18"/>
  <c r="A370" i="18"/>
  <c r="A371" i="18"/>
  <c r="A372" i="18"/>
  <c r="A373" i="18"/>
  <c r="A374" i="18"/>
  <c r="A375" i="18"/>
  <c r="A376" i="18"/>
  <c r="A377" i="18"/>
  <c r="A378" i="18"/>
  <c r="A379" i="18"/>
  <c r="A380" i="18"/>
  <c r="A381" i="18"/>
  <c r="A382" i="18"/>
  <c r="A383" i="18"/>
  <c r="A384" i="18"/>
  <c r="A385" i="18"/>
  <c r="A386" i="18"/>
  <c r="A387" i="18"/>
  <c r="A388" i="18"/>
  <c r="A389" i="18"/>
  <c r="A390" i="18"/>
  <c r="A391" i="18"/>
  <c r="A392" i="18"/>
  <c r="A393" i="18"/>
  <c r="A394" i="18"/>
  <c r="A395" i="18"/>
  <c r="A396" i="18"/>
  <c r="A397" i="18"/>
  <c r="A398" i="18"/>
  <c r="A399" i="18"/>
  <c r="A400" i="18"/>
  <c r="A401" i="18"/>
  <c r="A402" i="18"/>
  <c r="A403" i="18"/>
  <c r="A404" i="18"/>
  <c r="A405" i="18"/>
  <c r="A406" i="18"/>
  <c r="A407" i="18"/>
  <c r="A408" i="18"/>
  <c r="A409" i="18"/>
  <c r="A410" i="18"/>
  <c r="A411" i="18"/>
  <c r="A412" i="18"/>
  <c r="A413" i="18"/>
  <c r="A414" i="18"/>
  <c r="A415" i="18"/>
  <c r="A416" i="18"/>
  <c r="A417" i="18"/>
  <c r="A418" i="18"/>
  <c r="A419" i="18"/>
  <c r="A420" i="18"/>
  <c r="A421" i="18"/>
  <c r="A422" i="18"/>
  <c r="A423" i="18"/>
  <c r="A424" i="18"/>
  <c r="A425" i="18"/>
  <c r="A426" i="18"/>
  <c r="A427" i="18"/>
  <c r="A428" i="18"/>
  <c r="A429" i="18"/>
  <c r="A430" i="18"/>
  <c r="A431" i="18"/>
  <c r="A432" i="18"/>
  <c r="A433" i="18"/>
  <c r="A434" i="18"/>
  <c r="A435" i="18"/>
  <c r="A436" i="18"/>
  <c r="A437" i="18"/>
  <c r="A438" i="18"/>
  <c r="A439" i="18"/>
  <c r="A440" i="18"/>
  <c r="A441" i="18"/>
  <c r="A442" i="18"/>
  <c r="A443" i="18"/>
  <c r="A444" i="18"/>
  <c r="A445" i="18"/>
  <c r="A446" i="18"/>
  <c r="A447" i="18"/>
  <c r="A448" i="18"/>
  <c r="A449" i="18"/>
  <c r="A450" i="18"/>
  <c r="A451" i="18"/>
  <c r="A452" i="18"/>
  <c r="A453" i="18"/>
  <c r="A454" i="18"/>
  <c r="A455" i="18"/>
  <c r="A456" i="18"/>
  <c r="A457" i="18"/>
  <c r="A458" i="18"/>
  <c r="A459" i="18"/>
  <c r="A460" i="18"/>
  <c r="A461" i="18"/>
  <c r="A462" i="18"/>
  <c r="A463" i="18"/>
  <c r="A464" i="18"/>
  <c r="A465" i="18"/>
  <c r="A466" i="18"/>
  <c r="A467" i="18"/>
  <c r="A468" i="18"/>
  <c r="A469" i="18"/>
  <c r="A3" i="18"/>
  <c r="A4" i="18"/>
  <c r="A5" i="18"/>
  <c r="A6" i="18"/>
  <c r="A7" i="18"/>
  <c r="A8" i="18"/>
  <c r="A9" i="18"/>
  <c r="A10" i="18"/>
  <c r="A11" i="18"/>
  <c r="A12" i="18"/>
  <c r="A13" i="18"/>
  <c r="A14" i="18"/>
  <c r="A15" i="18"/>
  <c r="A16" i="18"/>
  <c r="A17" i="18"/>
  <c r="A18" i="18"/>
  <c r="A19" i="18"/>
  <c r="A20" i="18"/>
  <c r="A21" i="18"/>
  <c r="A22" i="18"/>
  <c r="A23" i="18"/>
  <c r="A24" i="18"/>
  <c r="A25" i="18"/>
  <c r="A26" i="18"/>
  <c r="A27" i="18"/>
  <c r="A28" i="18"/>
  <c r="A29" i="18"/>
  <c r="A30" i="18"/>
  <c r="A31" i="18"/>
  <c r="A32" i="18"/>
  <c r="A33" i="18"/>
  <c r="A34" i="18"/>
  <c r="A35" i="18"/>
  <c r="A36" i="18"/>
  <c r="A39" i="18"/>
  <c r="A40" i="18"/>
  <c r="A41" i="18"/>
  <c r="A42" i="18"/>
  <c r="A43" i="18"/>
  <c r="A44" i="18"/>
  <c r="A45" i="18"/>
  <c r="A46" i="18"/>
  <c r="A47" i="18"/>
  <c r="A48" i="18"/>
  <c r="A49" i="18"/>
  <c r="A50" i="18"/>
  <c r="A51" i="18"/>
  <c r="A52" i="18"/>
  <c r="A53" i="18"/>
  <c r="A54" i="18"/>
  <c r="A55" i="18"/>
  <c r="A56" i="18"/>
  <c r="A57" i="18"/>
  <c r="A58" i="18"/>
  <c r="A59" i="18"/>
  <c r="A60" i="18"/>
  <c r="A61" i="18"/>
  <c r="A62" i="18"/>
  <c r="A63" i="18"/>
  <c r="A64" i="18"/>
  <c r="A65" i="18"/>
  <c r="A66" i="18"/>
  <c r="A67" i="18"/>
  <c r="A68" i="18"/>
  <c r="A69" i="18"/>
  <c r="A70" i="18"/>
  <c r="A71" i="18"/>
  <c r="A72" i="18"/>
  <c r="A73" i="18"/>
  <c r="A74" i="18"/>
  <c r="A75" i="18"/>
  <c r="A76" i="18"/>
  <c r="A77" i="18"/>
  <c r="A78" i="18"/>
  <c r="A79" i="18"/>
  <c r="A80" i="18"/>
  <c r="A81" i="18"/>
  <c r="A82" i="18"/>
  <c r="A83" i="18"/>
  <c r="A84" i="18"/>
  <c r="A85" i="18"/>
  <c r="A86" i="18"/>
  <c r="A87" i="18"/>
  <c r="A88" i="18"/>
  <c r="A89" i="18"/>
  <c r="A90" i="18"/>
  <c r="A91" i="18"/>
  <c r="A92" i="18"/>
  <c r="A93" i="18"/>
  <c r="A94" i="18"/>
  <c r="A95" i="18"/>
  <c r="A96" i="18"/>
  <c r="A97" i="18"/>
  <c r="A98" i="18"/>
  <c r="A99" i="18"/>
  <c r="A100" i="18"/>
  <c r="A101" i="18"/>
  <c r="A102" i="18"/>
  <c r="A103" i="18"/>
  <c r="A104" i="18"/>
  <c r="A105" i="18"/>
  <c r="A106" i="18"/>
  <c r="A107" i="18"/>
  <c r="A108" i="18"/>
  <c r="A109" i="18"/>
  <c r="A110" i="18"/>
  <c r="A111" i="18"/>
  <c r="A112" i="18"/>
  <c r="A113" i="18"/>
  <c r="A114" i="18"/>
  <c r="A115" i="18"/>
  <c r="A116" i="18"/>
  <c r="A117" i="18"/>
  <c r="A118" i="18"/>
  <c r="A119" i="18"/>
  <c r="A120" i="18"/>
  <c r="A121" i="18"/>
  <c r="A122" i="18"/>
  <c r="A123" i="18"/>
  <c r="A124" i="18"/>
  <c r="A125" i="18"/>
  <c r="A126" i="18"/>
  <c r="A127" i="18"/>
  <c r="A128" i="18"/>
  <c r="A129" i="18"/>
  <c r="A130" i="18"/>
  <c r="A131" i="18"/>
  <c r="A132" i="18"/>
  <c r="A133" i="18"/>
  <c r="A134" i="18"/>
  <c r="A135" i="18"/>
  <c r="A136" i="18"/>
  <c r="A2" i="18"/>
  <c r="A33" i="19"/>
  <c r="A32" i="19"/>
  <c r="A31" i="19"/>
  <c r="A30" i="19"/>
  <c r="A29" i="19"/>
  <c r="A28" i="19"/>
  <c r="A27" i="19"/>
  <c r="A26" i="19"/>
  <c r="A25" i="19"/>
  <c r="A24" i="19"/>
  <c r="A23" i="19"/>
  <c r="A22" i="19"/>
  <c r="A21" i="19"/>
  <c r="A20" i="19"/>
  <c r="A19" i="19"/>
  <c r="A18" i="19"/>
  <c r="A17" i="19"/>
  <c r="A16" i="19"/>
  <c r="A15" i="19"/>
  <c r="A14" i="19"/>
  <c r="A13" i="19"/>
  <c r="A12" i="19"/>
  <c r="A11" i="19"/>
  <c r="A10" i="19"/>
  <c r="A9" i="19"/>
  <c r="A8" i="19"/>
  <c r="A7" i="19"/>
  <c r="A6" i="19"/>
  <c r="A5" i="19"/>
  <c r="A4" i="19"/>
  <c r="A3" i="19"/>
  <c r="A2" i="19"/>
  <c r="A3" i="20"/>
  <c r="A4" i="20"/>
  <c r="A5" i="20"/>
  <c r="A6" i="20"/>
  <c r="A7" i="20"/>
  <c r="A8" i="20"/>
  <c r="A9" i="20"/>
  <c r="A10" i="20"/>
  <c r="A11" i="20"/>
  <c r="A12" i="20"/>
  <c r="A13" i="20"/>
  <c r="A14" i="20"/>
  <c r="A15" i="20"/>
  <c r="A16" i="20"/>
  <c r="A17" i="20"/>
  <c r="A18" i="20"/>
  <c r="A19" i="20"/>
  <c r="A20" i="20"/>
  <c r="A21" i="20"/>
  <c r="A22" i="20"/>
  <c r="A23" i="20"/>
  <c r="A24" i="20"/>
  <c r="A25" i="20"/>
  <c r="A26" i="20"/>
  <c r="A27" i="20"/>
  <c r="A28" i="20"/>
  <c r="A29" i="20"/>
  <c r="A30" i="20"/>
  <c r="A33" i="20"/>
  <c r="A32" i="20"/>
  <c r="A31" i="20"/>
  <c r="A2" i="20"/>
  <c r="J9" i="8" s="1"/>
  <c r="A3" i="21"/>
  <c r="A4" i="21"/>
  <c r="A5" i="21"/>
  <c r="A6" i="21"/>
  <c r="A7" i="21"/>
  <c r="A8" i="21"/>
  <c r="A9" i="21"/>
  <c r="A10" i="21"/>
  <c r="A11" i="21"/>
  <c r="A12" i="21"/>
  <c r="A13" i="21"/>
  <c r="A14" i="21"/>
  <c r="A15" i="21"/>
  <c r="A16" i="21"/>
  <c r="A17" i="21"/>
  <c r="A18" i="21"/>
  <c r="A19" i="21"/>
  <c r="A20" i="21"/>
  <c r="A21" i="21"/>
  <c r="A22" i="21"/>
  <c r="A23" i="21"/>
  <c r="A24" i="21"/>
  <c r="A25" i="21"/>
  <c r="A26" i="21"/>
  <c r="A27" i="21"/>
  <c r="A28" i="21"/>
  <c r="A29" i="21"/>
  <c r="A30" i="21"/>
  <c r="A31" i="21"/>
  <c r="A32" i="21"/>
  <c r="A33" i="21"/>
  <c r="A2" i="21"/>
  <c r="G14" i="9"/>
  <c r="G15" i="9"/>
  <c r="G16" i="9"/>
  <c r="K16" i="9" s="1"/>
  <c r="C12" i="10" l="1"/>
  <c r="F89" i="4"/>
  <c r="H11" i="9"/>
  <c r="H10" i="9"/>
  <c r="H9" i="9"/>
  <c r="H8" i="9"/>
  <c r="J11" i="9"/>
  <c r="J10" i="9"/>
  <c r="J9" i="9"/>
  <c r="J8" i="9"/>
  <c r="G10" i="9"/>
  <c r="K10" i="9" s="1"/>
  <c r="G8" i="9"/>
  <c r="K8" i="9" s="1"/>
  <c r="G11" i="9"/>
  <c r="K11" i="9" s="1"/>
  <c r="G9" i="9"/>
  <c r="K9" i="9" s="1"/>
  <c r="I9" i="9"/>
  <c r="I11" i="9"/>
  <c r="I10" i="9"/>
  <c r="I8" i="9"/>
  <c r="J207" i="2"/>
  <c r="J86" i="2"/>
  <c r="J87" i="2"/>
  <c r="J88" i="2"/>
  <c r="J89" i="2"/>
  <c r="J90"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H207" i="2"/>
  <c r="L207" i="2" s="1"/>
  <c r="H86" i="2"/>
  <c r="L86" i="2" s="1"/>
  <c r="H87" i="2"/>
  <c r="L87" i="2" s="1"/>
  <c r="H88" i="2"/>
  <c r="L88" i="2" s="1"/>
  <c r="H89" i="2"/>
  <c r="L89" i="2" s="1"/>
  <c r="H90" i="2"/>
  <c r="L90" i="2" s="1"/>
  <c r="H7" i="2"/>
  <c r="L7" i="2" s="1"/>
  <c r="H8" i="2"/>
  <c r="L8" i="2" s="1"/>
  <c r="H9" i="2"/>
  <c r="L9" i="2" s="1"/>
  <c r="H10" i="2"/>
  <c r="L10" i="2" s="1"/>
  <c r="H11" i="2"/>
  <c r="L11" i="2" s="1"/>
  <c r="H12" i="2"/>
  <c r="L12" i="2" s="1"/>
  <c r="H13" i="2"/>
  <c r="L13" i="2" s="1"/>
  <c r="H14" i="2"/>
  <c r="L14" i="2" s="1"/>
  <c r="H15" i="2"/>
  <c r="L15" i="2" s="1"/>
  <c r="H16" i="2"/>
  <c r="L16" i="2" s="1"/>
  <c r="H17" i="2"/>
  <c r="L17" i="2" s="1"/>
  <c r="H18" i="2"/>
  <c r="L18" i="2" s="1"/>
  <c r="H19" i="2"/>
  <c r="L19" i="2" s="1"/>
  <c r="H20" i="2"/>
  <c r="L20" i="2" s="1"/>
  <c r="H21" i="2"/>
  <c r="L21" i="2" s="1"/>
  <c r="H22" i="2"/>
  <c r="L22" i="2" s="1"/>
  <c r="H23" i="2"/>
  <c r="L23" i="2" s="1"/>
  <c r="H24" i="2"/>
  <c r="L24" i="2" s="1"/>
  <c r="H25" i="2"/>
  <c r="L25" i="2" s="1"/>
  <c r="H26" i="2"/>
  <c r="L26" i="2" s="1"/>
  <c r="H27" i="2"/>
  <c r="L27" i="2" s="1"/>
  <c r="H28" i="2"/>
  <c r="L28" i="2" s="1"/>
  <c r="H29" i="2"/>
  <c r="L29" i="2" s="1"/>
  <c r="H30" i="2"/>
  <c r="L30" i="2" s="1"/>
  <c r="H31" i="2"/>
  <c r="L31" i="2" s="1"/>
  <c r="H32" i="2"/>
  <c r="L32" i="2" s="1"/>
  <c r="H33" i="2"/>
  <c r="L33" i="2" s="1"/>
  <c r="H34" i="2"/>
  <c r="L34" i="2" s="1"/>
  <c r="H35" i="2"/>
  <c r="L35" i="2" s="1"/>
  <c r="H36" i="2"/>
  <c r="L36" i="2" s="1"/>
  <c r="H37" i="2"/>
  <c r="L37" i="2" s="1"/>
  <c r="H38" i="2"/>
  <c r="L38" i="2" s="1"/>
  <c r="H39" i="2"/>
  <c r="L39" i="2" s="1"/>
  <c r="H40" i="2"/>
  <c r="L40" i="2" s="1"/>
  <c r="H41" i="2"/>
  <c r="L41" i="2" s="1"/>
  <c r="H42" i="2"/>
  <c r="L42" i="2" s="1"/>
  <c r="H43" i="2"/>
  <c r="L43" i="2" s="1"/>
  <c r="H44" i="2"/>
  <c r="L44" i="2" s="1"/>
  <c r="H45" i="2"/>
  <c r="L45" i="2" s="1"/>
  <c r="H46" i="2"/>
  <c r="L46" i="2" s="1"/>
  <c r="H47" i="2"/>
  <c r="L47" i="2" s="1"/>
  <c r="H48" i="2"/>
  <c r="L48" i="2" s="1"/>
  <c r="H49" i="2"/>
  <c r="L49" i="2" s="1"/>
  <c r="H50" i="2"/>
  <c r="L50" i="2" s="1"/>
  <c r="H51" i="2"/>
  <c r="L51" i="2" s="1"/>
  <c r="H52" i="2"/>
  <c r="L52" i="2" s="1"/>
  <c r="H53" i="2"/>
  <c r="L53" i="2" s="1"/>
  <c r="H54" i="2"/>
  <c r="L54" i="2" s="1"/>
  <c r="H55" i="2"/>
  <c r="L55" i="2" s="1"/>
  <c r="H56" i="2"/>
  <c r="L56" i="2" s="1"/>
  <c r="H57" i="2"/>
  <c r="L57" i="2" s="1"/>
  <c r="H58" i="2"/>
  <c r="L58" i="2" s="1"/>
  <c r="H59" i="2"/>
  <c r="L59" i="2" s="1"/>
  <c r="H60" i="2"/>
  <c r="L60" i="2" s="1"/>
  <c r="H61" i="2"/>
  <c r="L61" i="2" s="1"/>
  <c r="H62" i="2"/>
  <c r="L62" i="2" s="1"/>
  <c r="H63" i="2"/>
  <c r="L63" i="2" s="1"/>
  <c r="H64" i="2"/>
  <c r="L64" i="2" s="1"/>
  <c r="H65" i="2"/>
  <c r="L65" i="2" s="1"/>
  <c r="H66" i="2"/>
  <c r="L66" i="2" s="1"/>
  <c r="H67" i="2"/>
  <c r="L67" i="2" s="1"/>
  <c r="H68" i="2"/>
  <c r="L68" i="2" s="1"/>
  <c r="H69" i="2"/>
  <c r="L69" i="2" s="1"/>
  <c r="H70" i="2"/>
  <c r="L70" i="2" s="1"/>
  <c r="H71" i="2"/>
  <c r="L71" i="2" s="1"/>
  <c r="H72" i="2"/>
  <c r="L72" i="2" s="1"/>
  <c r="H73" i="2"/>
  <c r="L73" i="2" s="1"/>
  <c r="K207" i="2"/>
  <c r="K87" i="2"/>
  <c r="K89" i="2"/>
  <c r="K7" i="2"/>
  <c r="K9" i="2"/>
  <c r="K11" i="2"/>
  <c r="K13" i="2"/>
  <c r="K15" i="2"/>
  <c r="K17" i="2"/>
  <c r="K19" i="2"/>
  <c r="K21" i="2"/>
  <c r="K23" i="2"/>
  <c r="K25" i="2"/>
  <c r="K27" i="2"/>
  <c r="K29" i="2"/>
  <c r="K31" i="2"/>
  <c r="K33" i="2"/>
  <c r="K35" i="2"/>
  <c r="K37" i="2"/>
  <c r="K39" i="2"/>
  <c r="K41" i="2"/>
  <c r="K43" i="2"/>
  <c r="K45" i="2"/>
  <c r="K47" i="2"/>
  <c r="K49" i="2"/>
  <c r="K51" i="2"/>
  <c r="K53" i="2"/>
  <c r="K55" i="2"/>
  <c r="K57" i="2"/>
  <c r="K59" i="2"/>
  <c r="K61" i="2"/>
  <c r="K63" i="2"/>
  <c r="K65" i="2"/>
  <c r="K67" i="2"/>
  <c r="K69" i="2"/>
  <c r="K71" i="2"/>
  <c r="K73" i="2"/>
  <c r="K74" i="2"/>
  <c r="K75" i="2"/>
  <c r="K76" i="2"/>
  <c r="K77" i="2"/>
  <c r="K78" i="2"/>
  <c r="K79" i="2"/>
  <c r="K80" i="2"/>
  <c r="K81" i="2"/>
  <c r="K82" i="2"/>
  <c r="K83" i="2"/>
  <c r="K84" i="2"/>
  <c r="K85" i="2"/>
  <c r="K91" i="2"/>
  <c r="K92" i="2"/>
  <c r="K93" i="2"/>
  <c r="K94" i="2"/>
  <c r="K95" i="2"/>
  <c r="K96" i="2"/>
  <c r="K97" i="2"/>
  <c r="K98" i="2"/>
  <c r="K99" i="2"/>
  <c r="K100" i="2"/>
  <c r="K101" i="2"/>
  <c r="K102" i="2"/>
  <c r="K103" i="2"/>
  <c r="K104" i="2"/>
  <c r="K105" i="2"/>
  <c r="K106" i="2"/>
  <c r="K107" i="2"/>
  <c r="K108" i="2"/>
  <c r="K109" i="2"/>
  <c r="K110" i="2"/>
  <c r="K111" i="2"/>
  <c r="K112" i="2"/>
  <c r="K113" i="2"/>
  <c r="K114" i="2"/>
  <c r="K115" i="2"/>
  <c r="K116" i="2"/>
  <c r="K117" i="2"/>
  <c r="K118" i="2"/>
  <c r="K119" i="2"/>
  <c r="K120" i="2"/>
  <c r="K121" i="2"/>
  <c r="K122" i="2"/>
  <c r="K123" i="2"/>
  <c r="K124" i="2"/>
  <c r="K125" i="2"/>
  <c r="K126" i="2"/>
  <c r="K127" i="2"/>
  <c r="K128" i="2"/>
  <c r="K129" i="2"/>
  <c r="K86" i="2"/>
  <c r="K88" i="2"/>
  <c r="K90" i="2"/>
  <c r="K8" i="2"/>
  <c r="K10" i="2"/>
  <c r="K12" i="2"/>
  <c r="K14" i="2"/>
  <c r="K16" i="2"/>
  <c r="K18" i="2"/>
  <c r="K20" i="2"/>
  <c r="K22" i="2"/>
  <c r="K24" i="2"/>
  <c r="K26" i="2"/>
  <c r="K28" i="2"/>
  <c r="K30" i="2"/>
  <c r="K32" i="2"/>
  <c r="K34" i="2"/>
  <c r="K36" i="2"/>
  <c r="K38" i="2"/>
  <c r="K40" i="2"/>
  <c r="K42" i="2"/>
  <c r="K44" i="2"/>
  <c r="K46" i="2"/>
  <c r="K48" i="2"/>
  <c r="K50" i="2"/>
  <c r="K52" i="2"/>
  <c r="K54" i="2"/>
  <c r="K56" i="2"/>
  <c r="K58" i="2"/>
  <c r="K60" i="2"/>
  <c r="K62" i="2"/>
  <c r="K64" i="2"/>
  <c r="K66" i="2"/>
  <c r="K68" i="2"/>
  <c r="K70" i="2"/>
  <c r="K72" i="2"/>
  <c r="I74" i="2"/>
  <c r="I75" i="2"/>
  <c r="I76" i="2"/>
  <c r="I77" i="2"/>
  <c r="I78" i="2"/>
  <c r="I79" i="2"/>
  <c r="I80" i="2"/>
  <c r="I81" i="2"/>
  <c r="I82" i="2"/>
  <c r="I83" i="2"/>
  <c r="I84" i="2"/>
  <c r="I85"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207" i="2"/>
  <c r="I89" i="2"/>
  <c r="I9" i="2"/>
  <c r="I13" i="2"/>
  <c r="I17" i="2"/>
  <c r="I21" i="2"/>
  <c r="I25" i="2"/>
  <c r="I29" i="2"/>
  <c r="I33" i="2"/>
  <c r="I37" i="2"/>
  <c r="I41" i="2"/>
  <c r="I45" i="2"/>
  <c r="I49" i="2"/>
  <c r="I53" i="2"/>
  <c r="I57" i="2"/>
  <c r="I61" i="2"/>
  <c r="I65" i="2"/>
  <c r="I69" i="2"/>
  <c r="I73" i="2"/>
  <c r="J75" i="2"/>
  <c r="J77" i="2"/>
  <c r="J79" i="2"/>
  <c r="J81" i="2"/>
  <c r="J83" i="2"/>
  <c r="J85" i="2"/>
  <c r="J92" i="2"/>
  <c r="J94" i="2"/>
  <c r="J96" i="2"/>
  <c r="J98" i="2"/>
  <c r="J100" i="2"/>
  <c r="J102" i="2"/>
  <c r="J104" i="2"/>
  <c r="J106" i="2"/>
  <c r="J108" i="2"/>
  <c r="J110" i="2"/>
  <c r="J112" i="2"/>
  <c r="J114" i="2"/>
  <c r="J116" i="2"/>
  <c r="J118" i="2"/>
  <c r="J120" i="2"/>
  <c r="J122" i="2"/>
  <c r="I124" i="2"/>
  <c r="J125" i="2"/>
  <c r="H127" i="2"/>
  <c r="L127" i="2" s="1"/>
  <c r="I128" i="2"/>
  <c r="J129" i="2"/>
  <c r="K130" i="2"/>
  <c r="K131" i="2"/>
  <c r="K132" i="2"/>
  <c r="K133" i="2"/>
  <c r="K134" i="2"/>
  <c r="K135" i="2"/>
  <c r="K136" i="2"/>
  <c r="K137" i="2"/>
  <c r="K138" i="2"/>
  <c r="K139" i="2"/>
  <c r="K140" i="2"/>
  <c r="K141" i="2"/>
  <c r="K142" i="2"/>
  <c r="K143" i="2"/>
  <c r="K144" i="2"/>
  <c r="K145" i="2"/>
  <c r="K146" i="2"/>
  <c r="K147" i="2"/>
  <c r="K148" i="2"/>
  <c r="K149" i="2"/>
  <c r="K150" i="2"/>
  <c r="K151" i="2"/>
  <c r="K152" i="2"/>
  <c r="K153" i="2"/>
  <c r="K154" i="2"/>
  <c r="K155" i="2"/>
  <c r="K156" i="2"/>
  <c r="K157" i="2"/>
  <c r="K158" i="2"/>
  <c r="K159" i="2"/>
  <c r="K160" i="2"/>
  <c r="K161" i="2"/>
  <c r="K162" i="2"/>
  <c r="K163" i="2"/>
  <c r="K164" i="2"/>
  <c r="K165" i="2"/>
  <c r="K166" i="2"/>
  <c r="K167" i="2"/>
  <c r="K168" i="2"/>
  <c r="K169" i="2"/>
  <c r="K170" i="2"/>
  <c r="K171" i="2"/>
  <c r="K172" i="2"/>
  <c r="K173" i="2"/>
  <c r="K174" i="2"/>
  <c r="K175" i="2"/>
  <c r="K176" i="2"/>
  <c r="K177" i="2"/>
  <c r="K178" i="2"/>
  <c r="K179" i="2"/>
  <c r="K180" i="2"/>
  <c r="K181" i="2"/>
  <c r="K182" i="2"/>
  <c r="K183" i="2"/>
  <c r="K184" i="2"/>
  <c r="K185" i="2"/>
  <c r="K186" i="2"/>
  <c r="K187" i="2"/>
  <c r="K188" i="2"/>
  <c r="K189" i="2"/>
  <c r="K190" i="2"/>
  <c r="K191" i="2"/>
  <c r="K192" i="2"/>
  <c r="K193" i="2"/>
  <c r="K194" i="2"/>
  <c r="K195" i="2"/>
  <c r="K196" i="2"/>
  <c r="K197" i="2"/>
  <c r="K198" i="2"/>
  <c r="K199" i="2"/>
  <c r="K200" i="2"/>
  <c r="K201" i="2"/>
  <c r="K202" i="2"/>
  <c r="K203" i="2"/>
  <c r="K204" i="2"/>
  <c r="K205" i="2"/>
  <c r="K206" i="2"/>
  <c r="K208" i="2"/>
  <c r="K209" i="2"/>
  <c r="K210" i="2"/>
  <c r="K211" i="2"/>
  <c r="K212" i="2"/>
  <c r="K213" i="2"/>
  <c r="K214" i="2"/>
  <c r="I87" i="2"/>
  <c r="I7" i="2"/>
  <c r="I11" i="2"/>
  <c r="I15" i="2"/>
  <c r="I19" i="2"/>
  <c r="I23" i="2"/>
  <c r="I27" i="2"/>
  <c r="I31" i="2"/>
  <c r="I35" i="2"/>
  <c r="I39" i="2"/>
  <c r="I43" i="2"/>
  <c r="I47" i="2"/>
  <c r="I51" i="2"/>
  <c r="I55" i="2"/>
  <c r="I59" i="2"/>
  <c r="I63" i="2"/>
  <c r="I67" i="2"/>
  <c r="I71" i="2"/>
  <c r="J74" i="2"/>
  <c r="J76" i="2"/>
  <c r="J78" i="2"/>
  <c r="J80" i="2"/>
  <c r="J82" i="2"/>
  <c r="J84" i="2"/>
  <c r="J91" i="2"/>
  <c r="J93" i="2"/>
  <c r="J95" i="2"/>
  <c r="J97" i="2"/>
  <c r="J99" i="2"/>
  <c r="J101" i="2"/>
  <c r="J103" i="2"/>
  <c r="J105" i="2"/>
  <c r="J107" i="2"/>
  <c r="J109" i="2"/>
  <c r="J111" i="2"/>
  <c r="J113" i="2"/>
  <c r="J115" i="2"/>
  <c r="J117" i="2"/>
  <c r="J119" i="2"/>
  <c r="J121" i="2"/>
  <c r="J123" i="2"/>
  <c r="H125" i="2"/>
  <c r="L125" i="2" s="1"/>
  <c r="I126" i="2"/>
  <c r="J127" i="2"/>
  <c r="H129" i="2"/>
  <c r="L129" i="2" s="1"/>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66" i="2"/>
  <c r="I167" i="2"/>
  <c r="I168" i="2"/>
  <c r="I169" i="2"/>
  <c r="I170" i="2"/>
  <c r="I171" i="2"/>
  <c r="I172" i="2"/>
  <c r="I173" i="2"/>
  <c r="I174" i="2"/>
  <c r="I175" i="2"/>
  <c r="I176" i="2"/>
  <c r="I177" i="2"/>
  <c r="I178" i="2"/>
  <c r="I179" i="2"/>
  <c r="I180" i="2"/>
  <c r="I181" i="2"/>
  <c r="I182" i="2"/>
  <c r="I183" i="2"/>
  <c r="I184" i="2"/>
  <c r="I185" i="2"/>
  <c r="I186" i="2"/>
  <c r="I187" i="2"/>
  <c r="I188" i="2"/>
  <c r="I189" i="2"/>
  <c r="I190" i="2"/>
  <c r="I191" i="2"/>
  <c r="I192" i="2"/>
  <c r="I193" i="2"/>
  <c r="I194" i="2"/>
  <c r="I195" i="2"/>
  <c r="I196" i="2"/>
  <c r="I197" i="2"/>
  <c r="I198" i="2"/>
  <c r="I199" i="2"/>
  <c r="I200" i="2"/>
  <c r="I201" i="2"/>
  <c r="I202" i="2"/>
  <c r="I203" i="2"/>
  <c r="I204" i="2"/>
  <c r="I205" i="2"/>
  <c r="I206" i="2"/>
  <c r="I208" i="2"/>
  <c r="I209" i="2"/>
  <c r="I210" i="2"/>
  <c r="I211" i="2"/>
  <c r="I212" i="2"/>
  <c r="I213" i="2"/>
  <c r="I214" i="2"/>
  <c r="I215" i="2"/>
  <c r="I216" i="2"/>
  <c r="I217" i="2"/>
  <c r="I218" i="2"/>
  <c r="I219" i="2"/>
  <c r="I220" i="2"/>
  <c r="I221" i="2"/>
  <c r="I222" i="2"/>
  <c r="I223" i="2"/>
  <c r="I224" i="2"/>
  <c r="I225" i="2"/>
  <c r="I226" i="2"/>
  <c r="I227" i="2"/>
  <c r="I228" i="2"/>
  <c r="I229" i="2"/>
  <c r="I230" i="2"/>
  <c r="I231" i="2"/>
  <c r="I232" i="2"/>
  <c r="I233" i="2"/>
  <c r="I234" i="2"/>
  <c r="I235" i="2"/>
  <c r="I236" i="2"/>
  <c r="I237" i="2"/>
  <c r="I238" i="2"/>
  <c r="I239" i="2"/>
  <c r="I240" i="2"/>
  <c r="I241" i="2"/>
  <c r="I242" i="2"/>
  <c r="I243" i="2"/>
  <c r="I244" i="2"/>
  <c r="I245" i="2"/>
  <c r="I246" i="2"/>
  <c r="I247" i="2"/>
  <c r="I248" i="2"/>
  <c r="I249" i="2"/>
  <c r="I250" i="2"/>
  <c r="I251" i="2"/>
  <c r="I8" i="2"/>
  <c r="I16" i="2"/>
  <c r="I24" i="2"/>
  <c r="I32" i="2"/>
  <c r="I40" i="2"/>
  <c r="I48" i="2"/>
  <c r="I56" i="2"/>
  <c r="I64" i="2"/>
  <c r="I72" i="2"/>
  <c r="H77" i="2"/>
  <c r="L77" i="2" s="1"/>
  <c r="H81" i="2"/>
  <c r="L81" i="2" s="1"/>
  <c r="H85" i="2"/>
  <c r="L85" i="2" s="1"/>
  <c r="H94" i="2"/>
  <c r="L94" i="2" s="1"/>
  <c r="H98" i="2"/>
  <c r="L98" i="2" s="1"/>
  <c r="H102" i="2"/>
  <c r="L102" i="2" s="1"/>
  <c r="H106" i="2"/>
  <c r="L106" i="2" s="1"/>
  <c r="H110" i="2"/>
  <c r="L110" i="2" s="1"/>
  <c r="H114" i="2"/>
  <c r="L114" i="2" s="1"/>
  <c r="H118" i="2"/>
  <c r="L118" i="2" s="1"/>
  <c r="H122" i="2"/>
  <c r="L122" i="2" s="1"/>
  <c r="I125" i="2"/>
  <c r="H128" i="2"/>
  <c r="L128" i="2" s="1"/>
  <c r="J130" i="2"/>
  <c r="J132" i="2"/>
  <c r="J134" i="2"/>
  <c r="J136" i="2"/>
  <c r="J138" i="2"/>
  <c r="J140" i="2"/>
  <c r="J142" i="2"/>
  <c r="J144" i="2"/>
  <c r="J146" i="2"/>
  <c r="J148" i="2"/>
  <c r="J150" i="2"/>
  <c r="J152" i="2"/>
  <c r="J154" i="2"/>
  <c r="J156" i="2"/>
  <c r="J158" i="2"/>
  <c r="J160" i="2"/>
  <c r="J162" i="2"/>
  <c r="J165" i="2"/>
  <c r="J167" i="2"/>
  <c r="J169" i="2"/>
  <c r="J171" i="2"/>
  <c r="J173" i="2"/>
  <c r="J175" i="2"/>
  <c r="J177" i="2"/>
  <c r="J179" i="2"/>
  <c r="J181" i="2"/>
  <c r="J183" i="2"/>
  <c r="J185" i="2"/>
  <c r="J187" i="2"/>
  <c r="J189" i="2"/>
  <c r="J191" i="2"/>
  <c r="J193" i="2"/>
  <c r="J195" i="2"/>
  <c r="J197" i="2"/>
  <c r="J199" i="2"/>
  <c r="J201" i="2"/>
  <c r="J203" i="2"/>
  <c r="J205" i="2"/>
  <c r="J208" i="2"/>
  <c r="J210" i="2"/>
  <c r="J212" i="2"/>
  <c r="J214" i="2"/>
  <c r="H216" i="2"/>
  <c r="L216" i="2" s="1"/>
  <c r="J217" i="2"/>
  <c r="K218" i="2"/>
  <c r="H220" i="2"/>
  <c r="L220" i="2" s="1"/>
  <c r="J221" i="2"/>
  <c r="K222" i="2"/>
  <c r="H224" i="2"/>
  <c r="L224" i="2" s="1"/>
  <c r="J225" i="2"/>
  <c r="K226" i="2"/>
  <c r="H228" i="2"/>
  <c r="L228" i="2" s="1"/>
  <c r="J229" i="2"/>
  <c r="K230" i="2"/>
  <c r="H232" i="2"/>
  <c r="L232" i="2" s="1"/>
  <c r="J233" i="2"/>
  <c r="K234" i="2"/>
  <c r="H236" i="2"/>
  <c r="L236" i="2" s="1"/>
  <c r="J237" i="2"/>
  <c r="K238" i="2"/>
  <c r="H240" i="2"/>
  <c r="L240" i="2" s="1"/>
  <c r="I86" i="2"/>
  <c r="I10" i="2"/>
  <c r="I18" i="2"/>
  <c r="I26" i="2"/>
  <c r="I34" i="2"/>
  <c r="I42" i="2"/>
  <c r="I50" i="2"/>
  <c r="I58" i="2"/>
  <c r="I66" i="2"/>
  <c r="H74" i="2"/>
  <c r="L74" i="2" s="1"/>
  <c r="H78" i="2"/>
  <c r="L78" i="2" s="1"/>
  <c r="H82" i="2"/>
  <c r="L82" i="2" s="1"/>
  <c r="H91" i="2"/>
  <c r="L91" i="2" s="1"/>
  <c r="H95" i="2"/>
  <c r="L95" i="2" s="1"/>
  <c r="H99" i="2"/>
  <c r="L99" i="2" s="1"/>
  <c r="H103" i="2"/>
  <c r="L103" i="2" s="1"/>
  <c r="H107" i="2"/>
  <c r="L107" i="2" s="1"/>
  <c r="H111" i="2"/>
  <c r="L111" i="2" s="1"/>
  <c r="H115" i="2"/>
  <c r="L115" i="2" s="1"/>
  <c r="H119" i="2"/>
  <c r="L119" i="2" s="1"/>
  <c r="H123" i="2"/>
  <c r="L123" i="2" s="1"/>
  <c r="H126" i="2"/>
  <c r="L126" i="2" s="1"/>
  <c r="J128" i="2"/>
  <c r="H131" i="2"/>
  <c r="L131" i="2" s="1"/>
  <c r="H133" i="2"/>
  <c r="L133" i="2" s="1"/>
  <c r="H135" i="2"/>
  <c r="L135" i="2" s="1"/>
  <c r="H137" i="2"/>
  <c r="L137" i="2" s="1"/>
  <c r="H139" i="2"/>
  <c r="L139" i="2" s="1"/>
  <c r="H141" i="2"/>
  <c r="L141" i="2" s="1"/>
  <c r="H143" i="2"/>
  <c r="L143" i="2" s="1"/>
  <c r="H145" i="2"/>
  <c r="L145" i="2" s="1"/>
  <c r="H147" i="2"/>
  <c r="L147" i="2" s="1"/>
  <c r="H149" i="2"/>
  <c r="L149" i="2" s="1"/>
  <c r="H151" i="2"/>
  <c r="L151" i="2" s="1"/>
  <c r="H153" i="2"/>
  <c r="L153" i="2" s="1"/>
  <c r="H155" i="2"/>
  <c r="L155" i="2" s="1"/>
  <c r="H157" i="2"/>
  <c r="L157" i="2" s="1"/>
  <c r="H159" i="2"/>
  <c r="L159" i="2" s="1"/>
  <c r="H161" i="2"/>
  <c r="L161" i="2" s="1"/>
  <c r="H163" i="2"/>
  <c r="L163" i="2" s="1"/>
  <c r="H164" i="2"/>
  <c r="L164" i="2" s="1"/>
  <c r="H166" i="2"/>
  <c r="L166" i="2" s="1"/>
  <c r="H168" i="2"/>
  <c r="L168" i="2" s="1"/>
  <c r="H170" i="2"/>
  <c r="L170" i="2" s="1"/>
  <c r="H172" i="2"/>
  <c r="L172" i="2" s="1"/>
  <c r="H174" i="2"/>
  <c r="L174" i="2" s="1"/>
  <c r="H176" i="2"/>
  <c r="L176" i="2" s="1"/>
  <c r="H178" i="2"/>
  <c r="L178" i="2" s="1"/>
  <c r="H180" i="2"/>
  <c r="L180" i="2" s="1"/>
  <c r="H182" i="2"/>
  <c r="L182" i="2" s="1"/>
  <c r="H184" i="2"/>
  <c r="L184" i="2" s="1"/>
  <c r="H186" i="2"/>
  <c r="L186" i="2" s="1"/>
  <c r="H188" i="2"/>
  <c r="L188" i="2" s="1"/>
  <c r="H190" i="2"/>
  <c r="L190" i="2" s="1"/>
  <c r="H192" i="2"/>
  <c r="L192" i="2" s="1"/>
  <c r="H194" i="2"/>
  <c r="L194" i="2" s="1"/>
  <c r="H196" i="2"/>
  <c r="L196" i="2" s="1"/>
  <c r="H198" i="2"/>
  <c r="L198" i="2" s="1"/>
  <c r="H200" i="2"/>
  <c r="L200" i="2" s="1"/>
  <c r="H202" i="2"/>
  <c r="L202" i="2" s="1"/>
  <c r="H204" i="2"/>
  <c r="L204" i="2" s="1"/>
  <c r="H206" i="2"/>
  <c r="L206" i="2" s="1"/>
  <c r="H209" i="2"/>
  <c r="L209" i="2" s="1"/>
  <c r="H211" i="2"/>
  <c r="L211" i="2" s="1"/>
  <c r="H213" i="2"/>
  <c r="L213" i="2" s="1"/>
  <c r="H215" i="2"/>
  <c r="L215" i="2" s="1"/>
  <c r="J216" i="2"/>
  <c r="K217" i="2"/>
  <c r="H219" i="2"/>
  <c r="L219" i="2" s="1"/>
  <c r="J220" i="2"/>
  <c r="K221" i="2"/>
  <c r="H223" i="2"/>
  <c r="L223" i="2" s="1"/>
  <c r="J224" i="2"/>
  <c r="K225" i="2"/>
  <c r="H227" i="2"/>
  <c r="L227" i="2" s="1"/>
  <c r="J228" i="2"/>
  <c r="K229" i="2"/>
  <c r="H231" i="2"/>
  <c r="L231" i="2" s="1"/>
  <c r="J232" i="2"/>
  <c r="K233" i="2"/>
  <c r="H235" i="2"/>
  <c r="L235" i="2" s="1"/>
  <c r="J236" i="2"/>
  <c r="K237" i="2"/>
  <c r="H239" i="2"/>
  <c r="L239" i="2" s="1"/>
  <c r="J240" i="2"/>
  <c r="K241" i="2"/>
  <c r="H243" i="2"/>
  <c r="L243" i="2" s="1"/>
  <c r="J244" i="2"/>
  <c r="K245" i="2"/>
  <c r="H247" i="2"/>
  <c r="L247" i="2" s="1"/>
  <c r="J248" i="2"/>
  <c r="K249" i="2"/>
  <c r="H251" i="2"/>
  <c r="L251" i="2" s="1"/>
  <c r="I252" i="2"/>
  <c r="I253" i="2"/>
  <c r="I257" i="2"/>
  <c r="I258" i="2"/>
  <c r="I259" i="2"/>
  <c r="I260" i="2"/>
  <c r="I261" i="2"/>
  <c r="I262" i="2"/>
  <c r="I263" i="2"/>
  <c r="I264" i="2"/>
  <c r="I265" i="2"/>
  <c r="I266" i="2"/>
  <c r="I267" i="2"/>
  <c r="I12" i="2"/>
  <c r="I28" i="2"/>
  <c r="I44" i="2"/>
  <c r="I60" i="2"/>
  <c r="H75" i="2"/>
  <c r="L75" i="2" s="1"/>
  <c r="H83" i="2"/>
  <c r="L83" i="2" s="1"/>
  <c r="H96" i="2"/>
  <c r="L96" i="2" s="1"/>
  <c r="H104" i="2"/>
  <c r="L104" i="2" s="1"/>
  <c r="H112" i="2"/>
  <c r="L112" i="2" s="1"/>
  <c r="H120" i="2"/>
  <c r="L120" i="2" s="1"/>
  <c r="J126" i="2"/>
  <c r="J131" i="2"/>
  <c r="J135" i="2"/>
  <c r="J139" i="2"/>
  <c r="J143" i="2"/>
  <c r="J147" i="2"/>
  <c r="J151" i="2"/>
  <c r="J155" i="2"/>
  <c r="J159" i="2"/>
  <c r="J163" i="2"/>
  <c r="J166" i="2"/>
  <c r="J170" i="2"/>
  <c r="J174" i="2"/>
  <c r="J178" i="2"/>
  <c r="J182" i="2"/>
  <c r="J186" i="2"/>
  <c r="J190" i="2"/>
  <c r="J194" i="2"/>
  <c r="J198" i="2"/>
  <c r="J202" i="2"/>
  <c r="J206" i="2"/>
  <c r="J211" i="2"/>
  <c r="J215" i="2"/>
  <c r="H218" i="2"/>
  <c r="L218" i="2" s="1"/>
  <c r="K220" i="2"/>
  <c r="J223" i="2"/>
  <c r="H226" i="2"/>
  <c r="L226" i="2" s="1"/>
  <c r="K228" i="2"/>
  <c r="J231" i="2"/>
  <c r="H234" i="2"/>
  <c r="L234" i="2" s="1"/>
  <c r="K236" i="2"/>
  <c r="J239" i="2"/>
  <c r="J241" i="2"/>
  <c r="J243" i="2"/>
  <c r="H245" i="2"/>
  <c r="L245" i="2" s="1"/>
  <c r="K246" i="2"/>
  <c r="K248" i="2"/>
  <c r="J250" i="2"/>
  <c r="H252" i="2"/>
  <c r="L252" i="2" s="1"/>
  <c r="J253" i="2"/>
  <c r="K257" i="2"/>
  <c r="H259" i="2"/>
  <c r="L259" i="2" s="1"/>
  <c r="J260" i="2"/>
  <c r="K261" i="2"/>
  <c r="H263" i="2"/>
  <c r="L263" i="2" s="1"/>
  <c r="J264" i="2"/>
  <c r="K265" i="2"/>
  <c r="H267" i="2"/>
  <c r="I14" i="2"/>
  <c r="I30" i="2"/>
  <c r="I46" i="2"/>
  <c r="I62" i="2"/>
  <c r="H76" i="2"/>
  <c r="L76" i="2" s="1"/>
  <c r="H84" i="2"/>
  <c r="L84" i="2" s="1"/>
  <c r="H97" i="2"/>
  <c r="L97" i="2" s="1"/>
  <c r="H105" i="2"/>
  <c r="L105" i="2" s="1"/>
  <c r="H113" i="2"/>
  <c r="L113" i="2" s="1"/>
  <c r="H121" i="2"/>
  <c r="L121" i="2" s="1"/>
  <c r="I127" i="2"/>
  <c r="H132" i="2"/>
  <c r="L132" i="2" s="1"/>
  <c r="H136" i="2"/>
  <c r="L136" i="2" s="1"/>
  <c r="H140" i="2"/>
  <c r="L140" i="2" s="1"/>
  <c r="H144" i="2"/>
  <c r="L144" i="2" s="1"/>
  <c r="H148" i="2"/>
  <c r="L148" i="2" s="1"/>
  <c r="H152" i="2"/>
  <c r="L152" i="2" s="1"/>
  <c r="H156" i="2"/>
  <c r="L156" i="2" s="1"/>
  <c r="H160" i="2"/>
  <c r="L160" i="2" s="1"/>
  <c r="H167" i="2"/>
  <c r="L167" i="2" s="1"/>
  <c r="H171" i="2"/>
  <c r="L171" i="2" s="1"/>
  <c r="H175" i="2"/>
  <c r="L175" i="2" s="1"/>
  <c r="H179" i="2"/>
  <c r="L179" i="2" s="1"/>
  <c r="H183" i="2"/>
  <c r="L183" i="2" s="1"/>
  <c r="H187" i="2"/>
  <c r="L187" i="2" s="1"/>
  <c r="H191" i="2"/>
  <c r="L191" i="2" s="1"/>
  <c r="H195" i="2"/>
  <c r="L195" i="2" s="1"/>
  <c r="H199" i="2"/>
  <c r="L199" i="2" s="1"/>
  <c r="H203" i="2"/>
  <c r="L203" i="2" s="1"/>
  <c r="H208" i="2"/>
  <c r="L208" i="2" s="1"/>
  <c r="H212" i="2"/>
  <c r="L212" i="2" s="1"/>
  <c r="K215" i="2"/>
  <c r="J218" i="2"/>
  <c r="H221" i="2"/>
  <c r="L221" i="2" s="1"/>
  <c r="K223" i="2"/>
  <c r="J226" i="2"/>
  <c r="H229" i="2"/>
  <c r="L229" i="2" s="1"/>
  <c r="K231" i="2"/>
  <c r="J234" i="2"/>
  <c r="H237" i="2"/>
  <c r="L237" i="2" s="1"/>
  <c r="K239" i="2"/>
  <c r="H242" i="2"/>
  <c r="L242" i="2" s="1"/>
  <c r="K243" i="2"/>
  <c r="J245" i="2"/>
  <c r="J247" i="2"/>
  <c r="H249" i="2"/>
  <c r="L249" i="2" s="1"/>
  <c r="K250" i="2"/>
  <c r="J252" i="2"/>
  <c r="K253" i="2"/>
  <c r="H258" i="2"/>
  <c r="L258" i="2" s="1"/>
  <c r="J259" i="2"/>
  <c r="K260" i="2"/>
  <c r="H262" i="2"/>
  <c r="L262" i="2" s="1"/>
  <c r="J263" i="2"/>
  <c r="K264" i="2"/>
  <c r="H266" i="2"/>
  <c r="L266" i="2" s="1"/>
  <c r="J267" i="2"/>
  <c r="I88" i="2"/>
  <c r="I20" i="2"/>
  <c r="I36" i="2"/>
  <c r="I52" i="2"/>
  <c r="I68" i="2"/>
  <c r="H79" i="2"/>
  <c r="L79" i="2" s="1"/>
  <c r="H92" i="2"/>
  <c r="L92" i="2" s="1"/>
  <c r="H100" i="2"/>
  <c r="L100" i="2" s="1"/>
  <c r="H108" i="2"/>
  <c r="L108" i="2" s="1"/>
  <c r="H116" i="2"/>
  <c r="L116" i="2" s="1"/>
  <c r="H124" i="2"/>
  <c r="L124" i="2" s="1"/>
  <c r="I129" i="2"/>
  <c r="J133" i="2"/>
  <c r="J137" i="2"/>
  <c r="J141" i="2"/>
  <c r="J145" i="2"/>
  <c r="J149" i="2"/>
  <c r="J153" i="2"/>
  <c r="J157" i="2"/>
  <c r="J161" i="2"/>
  <c r="J164" i="2"/>
  <c r="J168" i="2"/>
  <c r="J172" i="2"/>
  <c r="J176" i="2"/>
  <c r="J180" i="2"/>
  <c r="J184" i="2"/>
  <c r="J188" i="2"/>
  <c r="J192" i="2"/>
  <c r="J196" i="2"/>
  <c r="J200" i="2"/>
  <c r="J204" i="2"/>
  <c r="J209" i="2"/>
  <c r="J213" i="2"/>
  <c r="K216" i="2"/>
  <c r="J219" i="2"/>
  <c r="H222" i="2"/>
  <c r="L222" i="2" s="1"/>
  <c r="K224" i="2"/>
  <c r="J227" i="2"/>
  <c r="H230" i="2"/>
  <c r="L230" i="2" s="1"/>
  <c r="K232" i="2"/>
  <c r="J235" i="2"/>
  <c r="H238" i="2"/>
  <c r="L238" i="2" s="1"/>
  <c r="K240" i="2"/>
  <c r="J242" i="2"/>
  <c r="H244" i="2"/>
  <c r="L244" i="2" s="1"/>
  <c r="H246" i="2"/>
  <c r="L246" i="2" s="1"/>
  <c r="K247" i="2"/>
  <c r="J249" i="2"/>
  <c r="J251" i="2"/>
  <c r="K252" i="2"/>
  <c r="H257" i="2"/>
  <c r="L257" i="2" s="1"/>
  <c r="J258" i="2"/>
  <c r="K259" i="2"/>
  <c r="H261" i="2"/>
  <c r="L261" i="2" s="1"/>
  <c r="J262" i="2"/>
  <c r="K263" i="2"/>
  <c r="H265" i="2"/>
  <c r="L265" i="2" s="1"/>
  <c r="J266" i="2"/>
  <c r="K267" i="2"/>
  <c r="I54" i="2"/>
  <c r="H101" i="2"/>
  <c r="L101" i="2" s="1"/>
  <c r="H130" i="2"/>
  <c r="L130" i="2" s="1"/>
  <c r="H146" i="2"/>
  <c r="L146" i="2" s="1"/>
  <c r="H162" i="2"/>
  <c r="L162" i="2" s="1"/>
  <c r="H177" i="2"/>
  <c r="L177" i="2" s="1"/>
  <c r="H193" i="2"/>
  <c r="L193" i="2" s="1"/>
  <c r="H210" i="2"/>
  <c r="L210" i="2" s="1"/>
  <c r="J222" i="2"/>
  <c r="H233" i="2"/>
  <c r="L233" i="2" s="1"/>
  <c r="K242" i="2"/>
  <c r="H250" i="2"/>
  <c r="L250" i="2" s="1"/>
  <c r="K258" i="2"/>
  <c r="H264" i="2"/>
  <c r="L264" i="2" s="1"/>
  <c r="I90" i="2"/>
  <c r="I70" i="2"/>
  <c r="H109" i="2"/>
  <c r="L109" i="2" s="1"/>
  <c r="H134" i="2"/>
  <c r="L134" i="2" s="1"/>
  <c r="H150" i="2"/>
  <c r="L150" i="2" s="1"/>
  <c r="H165" i="2"/>
  <c r="L165" i="2" s="1"/>
  <c r="H181" i="2"/>
  <c r="L181" i="2" s="1"/>
  <c r="H197" i="2"/>
  <c r="L197" i="2" s="1"/>
  <c r="H214" i="2"/>
  <c r="L214" i="2" s="1"/>
  <c r="H225" i="2"/>
  <c r="L225" i="2" s="1"/>
  <c r="K235" i="2"/>
  <c r="K244" i="2"/>
  <c r="K251" i="2"/>
  <c r="H260" i="2"/>
  <c r="L260" i="2" s="1"/>
  <c r="J265" i="2"/>
  <c r="I22" i="2"/>
  <c r="H80" i="2"/>
  <c r="L80" i="2" s="1"/>
  <c r="H117" i="2"/>
  <c r="L117" i="2" s="1"/>
  <c r="H138" i="2"/>
  <c r="L138" i="2" s="1"/>
  <c r="H154" i="2"/>
  <c r="L154" i="2" s="1"/>
  <c r="H169" i="2"/>
  <c r="L169" i="2" s="1"/>
  <c r="H185" i="2"/>
  <c r="L185" i="2" s="1"/>
  <c r="H201" i="2"/>
  <c r="L201" i="2" s="1"/>
  <c r="H217" i="2"/>
  <c r="L217" i="2" s="1"/>
  <c r="K227" i="2"/>
  <c r="J238" i="2"/>
  <c r="J246" i="2"/>
  <c r="H253" i="2"/>
  <c r="L253" i="2" s="1"/>
  <c r="J261" i="2"/>
  <c r="K266" i="2"/>
  <c r="H142" i="2"/>
  <c r="L142" i="2" s="1"/>
  <c r="H205" i="2"/>
  <c r="L205" i="2" s="1"/>
  <c r="H248" i="2"/>
  <c r="L248" i="2" s="1"/>
  <c r="I38" i="2"/>
  <c r="H158" i="2"/>
  <c r="L158" i="2" s="1"/>
  <c r="K219" i="2"/>
  <c r="J257" i="2"/>
  <c r="H189" i="2"/>
  <c r="L189" i="2" s="1"/>
  <c r="H93" i="2"/>
  <c r="L93" i="2" s="1"/>
  <c r="H173" i="2"/>
  <c r="L173" i="2" s="1"/>
  <c r="J230" i="2"/>
  <c r="K262" i="2"/>
  <c r="J124" i="2"/>
  <c r="H241" i="2"/>
  <c r="L241" i="2" s="1"/>
  <c r="I9" i="7"/>
  <c r="K8" i="7"/>
  <c r="K142" i="6"/>
  <c r="K141" i="6"/>
  <c r="K140" i="6"/>
  <c r="K139" i="6"/>
  <c r="K138" i="6"/>
  <c r="K137" i="6"/>
  <c r="K136" i="6"/>
  <c r="K135" i="6"/>
  <c r="K134" i="6"/>
  <c r="K133" i="6"/>
  <c r="K132" i="6"/>
  <c r="K131" i="6"/>
  <c r="K130" i="6"/>
  <c r="K129" i="6"/>
  <c r="K128" i="6"/>
  <c r="K127" i="6"/>
  <c r="K126" i="6"/>
  <c r="K125" i="6"/>
  <c r="K124" i="6"/>
  <c r="K123" i="6"/>
  <c r="K122" i="6"/>
  <c r="K121" i="6"/>
  <c r="K120" i="6"/>
  <c r="K119" i="6"/>
  <c r="K118" i="6"/>
  <c r="K117" i="6"/>
  <c r="K116" i="6"/>
  <c r="K115" i="6"/>
  <c r="K114" i="6"/>
  <c r="K113" i="6"/>
  <c r="K112" i="6"/>
  <c r="K111" i="6"/>
  <c r="K110" i="6"/>
  <c r="K109" i="6"/>
  <c r="K108" i="6"/>
  <c r="K107" i="6"/>
  <c r="K106" i="6"/>
  <c r="K105" i="6"/>
  <c r="K104" i="6"/>
  <c r="K103" i="6"/>
  <c r="K102" i="6"/>
  <c r="K101" i="6"/>
  <c r="K100" i="6"/>
  <c r="K99" i="6"/>
  <c r="K98" i="6"/>
  <c r="K97" i="6"/>
  <c r="K96" i="6"/>
  <c r="K95" i="6"/>
  <c r="K94" i="6"/>
  <c r="K93" i="6"/>
  <c r="K92" i="6"/>
  <c r="K91" i="6"/>
  <c r="K90" i="6"/>
  <c r="K89" i="6"/>
  <c r="K88" i="6"/>
  <c r="K87" i="6"/>
  <c r="K86" i="6"/>
  <c r="K85" i="6"/>
  <c r="K84" i="6"/>
  <c r="K83" i="6"/>
  <c r="K82" i="6"/>
  <c r="K81" i="6"/>
  <c r="K80" i="6"/>
  <c r="K79" i="6"/>
  <c r="K78" i="6"/>
  <c r="K77" i="6"/>
  <c r="K76" i="6"/>
  <c r="K75" i="6"/>
  <c r="K74" i="6"/>
  <c r="K73" i="6"/>
  <c r="J142" i="6"/>
  <c r="J141" i="6"/>
  <c r="J140" i="6"/>
  <c r="J139" i="6"/>
  <c r="J138" i="6"/>
  <c r="J137" i="6"/>
  <c r="J136" i="6"/>
  <c r="J135" i="6"/>
  <c r="J134" i="6"/>
  <c r="J133" i="6"/>
  <c r="J132" i="6"/>
  <c r="J131" i="6"/>
  <c r="J130" i="6"/>
  <c r="J129" i="6"/>
  <c r="J128" i="6"/>
  <c r="J127" i="6"/>
  <c r="J126" i="6"/>
  <c r="J125" i="6"/>
  <c r="J124" i="6"/>
  <c r="J123" i="6"/>
  <c r="J122" i="6"/>
  <c r="J121" i="6"/>
  <c r="J120" i="6"/>
  <c r="J119" i="6"/>
  <c r="J118" i="6"/>
  <c r="J117" i="6"/>
  <c r="J116" i="6"/>
  <c r="J115" i="6"/>
  <c r="J114" i="6"/>
  <c r="J113" i="6"/>
  <c r="J112" i="6"/>
  <c r="J111" i="6"/>
  <c r="J110" i="6"/>
  <c r="J109" i="6"/>
  <c r="J108" i="6"/>
  <c r="J107" i="6"/>
  <c r="J106" i="6"/>
  <c r="J105" i="6"/>
  <c r="J104" i="6"/>
  <c r="J103" i="6"/>
  <c r="J102" i="6"/>
  <c r="J101" i="6"/>
  <c r="J100" i="6"/>
  <c r="J99" i="6"/>
  <c r="J98" i="6"/>
  <c r="J97" i="6"/>
  <c r="J96" i="6"/>
  <c r="J95" i="6"/>
  <c r="J94" i="6"/>
  <c r="J93" i="6"/>
  <c r="J92" i="6"/>
  <c r="J91" i="6"/>
  <c r="J90" i="6"/>
  <c r="J89" i="6"/>
  <c r="J88" i="6"/>
  <c r="J87" i="6"/>
  <c r="J86" i="6"/>
  <c r="J85" i="6"/>
  <c r="J84" i="6"/>
  <c r="J83" i="6"/>
  <c r="J82" i="6"/>
  <c r="J81" i="6"/>
  <c r="J80" i="6"/>
  <c r="J79" i="6"/>
  <c r="J78" i="6"/>
  <c r="J77" i="6"/>
  <c r="J76" i="6"/>
  <c r="J75" i="6"/>
  <c r="J74" i="6"/>
  <c r="J73" i="6"/>
  <c r="J72" i="6"/>
  <c r="I142" i="6"/>
  <c r="I141" i="6"/>
  <c r="I140" i="6"/>
  <c r="I139" i="6"/>
  <c r="I138" i="6"/>
  <c r="I137" i="6"/>
  <c r="I136" i="6"/>
  <c r="I135" i="6"/>
  <c r="I134" i="6"/>
  <c r="I133" i="6"/>
  <c r="I132" i="6"/>
  <c r="I131" i="6"/>
  <c r="I130" i="6"/>
  <c r="I129" i="6"/>
  <c r="I128" i="6"/>
  <c r="I127" i="6"/>
  <c r="I126" i="6"/>
  <c r="I125" i="6"/>
  <c r="I124" i="6"/>
  <c r="I123" i="6"/>
  <c r="I122" i="6"/>
  <c r="I121" i="6"/>
  <c r="I120" i="6"/>
  <c r="I119" i="6"/>
  <c r="I118" i="6"/>
  <c r="I117" i="6"/>
  <c r="I116" i="6"/>
  <c r="I115" i="6"/>
  <c r="I114" i="6"/>
  <c r="I113" i="6"/>
  <c r="I112" i="6"/>
  <c r="I111" i="6"/>
  <c r="I110" i="6"/>
  <c r="I109" i="6"/>
  <c r="I108" i="6"/>
  <c r="I107" i="6"/>
  <c r="I106" i="6"/>
  <c r="I105" i="6"/>
  <c r="I104" i="6"/>
  <c r="I103" i="6"/>
  <c r="I102" i="6"/>
  <c r="I101" i="6"/>
  <c r="I100" i="6"/>
  <c r="I99" i="6"/>
  <c r="I98" i="6"/>
  <c r="I97" i="6"/>
  <c r="I96" i="6"/>
  <c r="I95" i="6"/>
  <c r="I94" i="6"/>
  <c r="I93" i="6"/>
  <c r="I92" i="6"/>
  <c r="I91" i="6"/>
  <c r="I90" i="6"/>
  <c r="I89" i="6"/>
  <c r="I88" i="6"/>
  <c r="I87" i="6"/>
  <c r="I86" i="6"/>
  <c r="I85" i="6"/>
  <c r="I84" i="6"/>
  <c r="I83" i="6"/>
  <c r="I82" i="6"/>
  <c r="I81" i="6"/>
  <c r="I80" i="6"/>
  <c r="I79" i="6"/>
  <c r="I78" i="6"/>
  <c r="I77" i="6"/>
  <c r="I76" i="6"/>
  <c r="I75" i="6"/>
  <c r="I74" i="6"/>
  <c r="I73" i="6"/>
  <c r="I72" i="6"/>
  <c r="I71" i="6"/>
  <c r="I70" i="6"/>
  <c r="I69" i="6"/>
  <c r="I68" i="6"/>
  <c r="I67" i="6"/>
  <c r="I66" i="6"/>
  <c r="I65" i="6"/>
  <c r="I64" i="6"/>
  <c r="I63" i="6"/>
  <c r="I62" i="6"/>
  <c r="I61" i="6"/>
  <c r="I60" i="6"/>
  <c r="I59" i="6"/>
  <c r="I58" i="6"/>
  <c r="H142" i="6"/>
  <c r="L142" i="6" s="1"/>
  <c r="H138" i="6"/>
  <c r="L138" i="6" s="1"/>
  <c r="H134" i="6"/>
  <c r="L134" i="6" s="1"/>
  <c r="H130" i="6"/>
  <c r="L130" i="6" s="1"/>
  <c r="H126" i="6"/>
  <c r="L126" i="6" s="1"/>
  <c r="H122" i="6"/>
  <c r="L122" i="6" s="1"/>
  <c r="H118" i="6"/>
  <c r="L118" i="6" s="1"/>
  <c r="H114" i="6"/>
  <c r="L114" i="6" s="1"/>
  <c r="H110" i="6"/>
  <c r="L110" i="6" s="1"/>
  <c r="H106" i="6"/>
  <c r="L106" i="6" s="1"/>
  <c r="H102" i="6"/>
  <c r="L102" i="6" s="1"/>
  <c r="H98" i="6"/>
  <c r="L98" i="6" s="1"/>
  <c r="H94" i="6"/>
  <c r="L94" i="6" s="1"/>
  <c r="H90" i="6"/>
  <c r="L90" i="6" s="1"/>
  <c r="H86" i="6"/>
  <c r="L86" i="6" s="1"/>
  <c r="H82" i="6"/>
  <c r="L82" i="6" s="1"/>
  <c r="H78" i="6"/>
  <c r="L78" i="6" s="1"/>
  <c r="H74" i="6"/>
  <c r="L74" i="6" s="1"/>
  <c r="K71" i="6"/>
  <c r="J70" i="6"/>
  <c r="H69" i="6"/>
  <c r="L69" i="6" s="1"/>
  <c r="K67" i="6"/>
  <c r="J66" i="6"/>
  <c r="H65" i="6"/>
  <c r="L65" i="6" s="1"/>
  <c r="K63" i="6"/>
  <c r="J62" i="6"/>
  <c r="H61" i="6"/>
  <c r="L61" i="6" s="1"/>
  <c r="K59" i="6"/>
  <c r="J58" i="6"/>
  <c r="I57" i="6"/>
  <c r="I56" i="6"/>
  <c r="I55" i="6"/>
  <c r="I54" i="6"/>
  <c r="I53" i="6"/>
  <c r="I52" i="6"/>
  <c r="I51" i="6"/>
  <c r="I50" i="6"/>
  <c r="I49" i="6"/>
  <c r="I47" i="6"/>
  <c r="I46" i="6"/>
  <c r="I45" i="6"/>
  <c r="I44" i="6"/>
  <c r="I43" i="6"/>
  <c r="I42" i="6"/>
  <c r="I41" i="6"/>
  <c r="I40" i="6"/>
  <c r="I39" i="6"/>
  <c r="I38" i="6"/>
  <c r="I37" i="6"/>
  <c r="I36" i="6"/>
  <c r="I35" i="6"/>
  <c r="I34" i="6"/>
  <c r="I33" i="6"/>
  <c r="I32" i="6"/>
  <c r="I31" i="6"/>
  <c r="I30" i="6"/>
  <c r="I29" i="6"/>
  <c r="I28" i="6"/>
  <c r="I27" i="6"/>
  <c r="I26" i="6"/>
  <c r="I25" i="6"/>
  <c r="I24" i="6"/>
  <c r="I23" i="6"/>
  <c r="I22" i="6"/>
  <c r="I21" i="6"/>
  <c r="I20" i="6"/>
  <c r="I19" i="6"/>
  <c r="I18" i="6"/>
  <c r="I17" i="6"/>
  <c r="I16" i="6"/>
  <c r="I15" i="6"/>
  <c r="I14" i="6"/>
  <c r="I13" i="6"/>
  <c r="I12" i="6"/>
  <c r="I11" i="6"/>
  <c r="I10" i="6"/>
  <c r="I9" i="6"/>
  <c r="H136" i="6"/>
  <c r="L136" i="6" s="1"/>
  <c r="H124" i="6"/>
  <c r="L124" i="6" s="1"/>
  <c r="H112" i="6"/>
  <c r="L112" i="6" s="1"/>
  <c r="H100" i="6"/>
  <c r="L100" i="6" s="1"/>
  <c r="H88" i="6"/>
  <c r="L88" i="6" s="1"/>
  <c r="H84" i="6"/>
  <c r="L84" i="6" s="1"/>
  <c r="K72" i="6"/>
  <c r="J68" i="6"/>
  <c r="H141" i="6"/>
  <c r="L141" i="6" s="1"/>
  <c r="H137" i="6"/>
  <c r="L137" i="6" s="1"/>
  <c r="H133" i="6"/>
  <c r="L133" i="6" s="1"/>
  <c r="H129" i="6"/>
  <c r="L129" i="6" s="1"/>
  <c r="H125" i="6"/>
  <c r="L125" i="6" s="1"/>
  <c r="H121" i="6"/>
  <c r="L121" i="6" s="1"/>
  <c r="H117" i="6"/>
  <c r="L117" i="6" s="1"/>
  <c r="H113" i="6"/>
  <c r="L113" i="6" s="1"/>
  <c r="H109" i="6"/>
  <c r="L109" i="6" s="1"/>
  <c r="H105" i="6"/>
  <c r="L105" i="6" s="1"/>
  <c r="H101" i="6"/>
  <c r="L101" i="6" s="1"/>
  <c r="H97" i="6"/>
  <c r="L97" i="6" s="1"/>
  <c r="H93" i="6"/>
  <c r="L93" i="6" s="1"/>
  <c r="H89" i="6"/>
  <c r="L89" i="6" s="1"/>
  <c r="H85" i="6"/>
  <c r="L85" i="6" s="1"/>
  <c r="H81" i="6"/>
  <c r="L81" i="6" s="1"/>
  <c r="H77" i="6"/>
  <c r="L77" i="6" s="1"/>
  <c r="H73" i="6"/>
  <c r="L73" i="6" s="1"/>
  <c r="J71" i="6"/>
  <c r="H70" i="6"/>
  <c r="L70" i="6" s="1"/>
  <c r="K68" i="6"/>
  <c r="J67" i="6"/>
  <c r="H66" i="6"/>
  <c r="L66" i="6" s="1"/>
  <c r="K64" i="6"/>
  <c r="J63" i="6"/>
  <c r="H62" i="6"/>
  <c r="L62" i="6" s="1"/>
  <c r="K60" i="6"/>
  <c r="J59" i="6"/>
  <c r="H58" i="6"/>
  <c r="L58" i="6" s="1"/>
  <c r="H57" i="6"/>
  <c r="L57" i="6" s="1"/>
  <c r="H56" i="6"/>
  <c r="L56" i="6" s="1"/>
  <c r="H55" i="6"/>
  <c r="L55" i="6" s="1"/>
  <c r="H54" i="6"/>
  <c r="L54" i="6" s="1"/>
  <c r="H53" i="6"/>
  <c r="L53" i="6" s="1"/>
  <c r="H52" i="6"/>
  <c r="L52" i="6" s="1"/>
  <c r="H51" i="6"/>
  <c r="L51" i="6" s="1"/>
  <c r="H50" i="6"/>
  <c r="L50" i="6" s="1"/>
  <c r="H49" i="6"/>
  <c r="L49" i="6" s="1"/>
  <c r="H47" i="6"/>
  <c r="L47" i="6" s="1"/>
  <c r="H46" i="6"/>
  <c r="L46" i="6" s="1"/>
  <c r="H45" i="6"/>
  <c r="L45" i="6" s="1"/>
  <c r="H44" i="6"/>
  <c r="L44" i="6" s="1"/>
  <c r="H43" i="6"/>
  <c r="L43" i="6" s="1"/>
  <c r="H42" i="6"/>
  <c r="L42" i="6" s="1"/>
  <c r="H41" i="6"/>
  <c r="L41" i="6" s="1"/>
  <c r="H40" i="6"/>
  <c r="L40" i="6" s="1"/>
  <c r="H39" i="6"/>
  <c r="L39" i="6" s="1"/>
  <c r="H38" i="6"/>
  <c r="L38" i="6" s="1"/>
  <c r="H37" i="6"/>
  <c r="L37" i="6" s="1"/>
  <c r="H36" i="6"/>
  <c r="L36" i="6" s="1"/>
  <c r="H35" i="6"/>
  <c r="L35" i="6" s="1"/>
  <c r="H34" i="6"/>
  <c r="L34" i="6" s="1"/>
  <c r="H33" i="6"/>
  <c r="L33" i="6" s="1"/>
  <c r="H32" i="6"/>
  <c r="L32" i="6" s="1"/>
  <c r="H31" i="6"/>
  <c r="L31" i="6" s="1"/>
  <c r="H30" i="6"/>
  <c r="L30" i="6" s="1"/>
  <c r="H29" i="6"/>
  <c r="L29" i="6" s="1"/>
  <c r="H28" i="6"/>
  <c r="L28" i="6" s="1"/>
  <c r="H27" i="6"/>
  <c r="L27" i="6" s="1"/>
  <c r="H26" i="6"/>
  <c r="L26" i="6" s="1"/>
  <c r="H25" i="6"/>
  <c r="L25" i="6" s="1"/>
  <c r="H24" i="6"/>
  <c r="L24" i="6" s="1"/>
  <c r="H23" i="6"/>
  <c r="L23" i="6" s="1"/>
  <c r="H22" i="6"/>
  <c r="L22" i="6" s="1"/>
  <c r="H21" i="6"/>
  <c r="L21" i="6" s="1"/>
  <c r="H20" i="6"/>
  <c r="L20" i="6" s="1"/>
  <c r="H19" i="6"/>
  <c r="L19" i="6" s="1"/>
  <c r="H18" i="6"/>
  <c r="L18" i="6" s="1"/>
  <c r="H17" i="6"/>
  <c r="L17" i="6" s="1"/>
  <c r="H16" i="6"/>
  <c r="L16" i="6" s="1"/>
  <c r="H15" i="6"/>
  <c r="L15" i="6" s="1"/>
  <c r="H14" i="6"/>
  <c r="L14" i="6" s="1"/>
  <c r="H13" i="6"/>
  <c r="L13" i="6" s="1"/>
  <c r="H12" i="6"/>
  <c r="L12" i="6" s="1"/>
  <c r="H11" i="6"/>
  <c r="L11" i="6" s="1"/>
  <c r="H10" i="6"/>
  <c r="L10" i="6" s="1"/>
  <c r="H9" i="6"/>
  <c r="L9" i="6" s="1"/>
  <c r="H140" i="6"/>
  <c r="L140" i="6" s="1"/>
  <c r="H120" i="6"/>
  <c r="L120" i="6" s="1"/>
  <c r="H108" i="6"/>
  <c r="L108" i="6" s="1"/>
  <c r="H96" i="6"/>
  <c r="L96" i="6" s="1"/>
  <c r="H80" i="6"/>
  <c r="L80" i="6" s="1"/>
  <c r="H71" i="6"/>
  <c r="L71" i="6" s="1"/>
  <c r="H67" i="6"/>
  <c r="L67" i="6" s="1"/>
  <c r="H139" i="6"/>
  <c r="L139" i="6" s="1"/>
  <c r="H135" i="6"/>
  <c r="L135" i="6" s="1"/>
  <c r="H131" i="6"/>
  <c r="L131" i="6" s="1"/>
  <c r="H127" i="6"/>
  <c r="L127" i="6" s="1"/>
  <c r="H123" i="6"/>
  <c r="L123" i="6" s="1"/>
  <c r="H119" i="6"/>
  <c r="L119" i="6" s="1"/>
  <c r="H115" i="6"/>
  <c r="L115" i="6" s="1"/>
  <c r="H111" i="6"/>
  <c r="L111" i="6" s="1"/>
  <c r="H107" i="6"/>
  <c r="L107" i="6" s="1"/>
  <c r="H103" i="6"/>
  <c r="L103" i="6" s="1"/>
  <c r="H99" i="6"/>
  <c r="L99" i="6" s="1"/>
  <c r="H95" i="6"/>
  <c r="L95" i="6" s="1"/>
  <c r="H91" i="6"/>
  <c r="L91" i="6" s="1"/>
  <c r="H87" i="6"/>
  <c r="L87" i="6" s="1"/>
  <c r="H83" i="6"/>
  <c r="L83" i="6" s="1"/>
  <c r="H79" i="6"/>
  <c r="L79" i="6" s="1"/>
  <c r="H75" i="6"/>
  <c r="L75" i="6" s="1"/>
  <c r="H72" i="6"/>
  <c r="L72" i="6" s="1"/>
  <c r="K70" i="6"/>
  <c r="J69" i="6"/>
  <c r="H68" i="6"/>
  <c r="L68" i="6" s="1"/>
  <c r="K66" i="6"/>
  <c r="J65" i="6"/>
  <c r="H64" i="6"/>
  <c r="L64" i="6" s="1"/>
  <c r="K62" i="6"/>
  <c r="J61" i="6"/>
  <c r="H60" i="6"/>
  <c r="L60" i="6" s="1"/>
  <c r="K58" i="6"/>
  <c r="J57" i="6"/>
  <c r="J56" i="6"/>
  <c r="J55" i="6"/>
  <c r="J54" i="6"/>
  <c r="J53" i="6"/>
  <c r="J52" i="6"/>
  <c r="J51" i="6"/>
  <c r="J50" i="6"/>
  <c r="J49" i="6"/>
  <c r="J47" i="6"/>
  <c r="J46" i="6"/>
  <c r="J45" i="6"/>
  <c r="J44" i="6"/>
  <c r="J43" i="6"/>
  <c r="J42" i="6"/>
  <c r="J41" i="6"/>
  <c r="J40" i="6"/>
  <c r="J39" i="6"/>
  <c r="J38" i="6"/>
  <c r="J37" i="6"/>
  <c r="J36" i="6"/>
  <c r="J35" i="6"/>
  <c r="J34" i="6"/>
  <c r="J33" i="6"/>
  <c r="J32" i="6"/>
  <c r="J31" i="6"/>
  <c r="J30" i="6"/>
  <c r="J29" i="6"/>
  <c r="J28" i="6"/>
  <c r="J27" i="6"/>
  <c r="J26" i="6"/>
  <c r="J25" i="6"/>
  <c r="J24" i="6"/>
  <c r="J23" i="6"/>
  <c r="J22" i="6"/>
  <c r="J21" i="6"/>
  <c r="J20" i="6"/>
  <c r="J19" i="6"/>
  <c r="J18" i="6"/>
  <c r="J17" i="6"/>
  <c r="J16" i="6"/>
  <c r="J15" i="6"/>
  <c r="J14" i="6"/>
  <c r="J13" i="6"/>
  <c r="J12" i="6"/>
  <c r="J11" i="6"/>
  <c r="J10" i="6"/>
  <c r="J9" i="6"/>
  <c r="H132" i="6"/>
  <c r="L132" i="6" s="1"/>
  <c r="H128" i="6"/>
  <c r="L128" i="6" s="1"/>
  <c r="H116" i="6"/>
  <c r="L116" i="6" s="1"/>
  <c r="H104" i="6"/>
  <c r="L104" i="6" s="1"/>
  <c r="H92" i="6"/>
  <c r="L92" i="6" s="1"/>
  <c r="H76" i="6"/>
  <c r="L76" i="6" s="1"/>
  <c r="K69" i="6"/>
  <c r="K65" i="6"/>
  <c r="J60" i="6"/>
  <c r="K55" i="6"/>
  <c r="K51" i="6"/>
  <c r="K46" i="6"/>
  <c r="K42" i="6"/>
  <c r="K38" i="6"/>
  <c r="K34" i="6"/>
  <c r="K30" i="6"/>
  <c r="K26" i="6"/>
  <c r="K22" i="6"/>
  <c r="K18" i="6"/>
  <c r="K14" i="6"/>
  <c r="K10" i="6"/>
  <c r="H63" i="6"/>
  <c r="L63" i="6" s="1"/>
  <c r="K44" i="6"/>
  <c r="K32" i="6"/>
  <c r="K20" i="6"/>
  <c r="J64" i="6"/>
  <c r="H59" i="6"/>
  <c r="L59" i="6" s="1"/>
  <c r="K54" i="6"/>
  <c r="K50" i="6"/>
  <c r="K45" i="6"/>
  <c r="K41" i="6"/>
  <c r="K37" i="6"/>
  <c r="K33" i="6"/>
  <c r="K29" i="6"/>
  <c r="K25" i="6"/>
  <c r="K21" i="6"/>
  <c r="K17" i="6"/>
  <c r="K13" i="6"/>
  <c r="K9" i="6"/>
  <c r="K53" i="6"/>
  <c r="K49" i="6"/>
  <c r="K36" i="6"/>
  <c r="K24" i="6"/>
  <c r="K12" i="6"/>
  <c r="K61" i="6"/>
  <c r="K56" i="6"/>
  <c r="K52" i="6"/>
  <c r="K47" i="6"/>
  <c r="K43" i="6"/>
  <c r="K39" i="6"/>
  <c r="K35" i="6"/>
  <c r="K31" i="6"/>
  <c r="K27" i="6"/>
  <c r="K23" i="6"/>
  <c r="K19" i="6"/>
  <c r="K15" i="6"/>
  <c r="K11" i="6"/>
  <c r="K57" i="6"/>
  <c r="K40" i="6"/>
  <c r="K28" i="6"/>
  <c r="K16" i="6"/>
  <c r="K8" i="6"/>
  <c r="J15" i="3"/>
  <c r="J11" i="3"/>
  <c r="J14" i="3"/>
  <c r="J10" i="3"/>
  <c r="J8" i="3"/>
  <c r="J13" i="3"/>
  <c r="J9" i="3"/>
  <c r="J12" i="3"/>
  <c r="I10" i="3"/>
  <c r="G12" i="3"/>
  <c r="H13" i="3"/>
  <c r="I14" i="3"/>
  <c r="G10" i="3"/>
  <c r="H11" i="3"/>
  <c r="G14" i="3"/>
  <c r="K14" i="3" s="1"/>
  <c r="H15" i="3"/>
  <c r="I11" i="3"/>
  <c r="H14" i="3"/>
  <c r="G11" i="3"/>
  <c r="K11" i="3" s="1"/>
  <c r="H12" i="3"/>
  <c r="I13" i="3"/>
  <c r="G15" i="3"/>
  <c r="K15" i="3" s="1"/>
  <c r="I12" i="3"/>
  <c r="H10" i="3"/>
  <c r="K10" i="3" s="1"/>
  <c r="G13" i="3"/>
  <c r="K13" i="3" s="1"/>
  <c r="I15" i="3"/>
  <c r="J13" i="9"/>
  <c r="I8" i="5"/>
  <c r="G8" i="5"/>
  <c r="J8" i="5"/>
  <c r="H8" i="5"/>
  <c r="I16" i="4"/>
  <c r="M16" i="4" s="1"/>
  <c r="C16" i="10"/>
  <c r="K29" i="10"/>
  <c r="I10" i="4"/>
  <c r="M10" i="4" s="1"/>
  <c r="J9" i="4"/>
  <c r="K9" i="4"/>
  <c r="I9" i="4"/>
  <c r="M9" i="4" s="1"/>
  <c r="L9" i="4"/>
  <c r="I13" i="9"/>
  <c r="J12" i="9"/>
  <c r="L8" i="4"/>
  <c r="K25" i="10"/>
  <c r="C14" i="10"/>
  <c r="H9" i="3"/>
  <c r="G9" i="3"/>
  <c r="G8" i="3"/>
  <c r="H8" i="3"/>
  <c r="I8" i="3"/>
  <c r="I9" i="3"/>
  <c r="I86" i="4"/>
  <c r="M86" i="4" s="1"/>
  <c r="I84" i="4"/>
  <c r="M84" i="4" s="1"/>
  <c r="I83" i="4"/>
  <c r="M83" i="4" s="1"/>
  <c r="J78" i="4"/>
  <c r="J74" i="4"/>
  <c r="I68" i="4"/>
  <c r="M68" i="4" s="1"/>
  <c r="I60" i="4"/>
  <c r="M60" i="4" s="1"/>
  <c r="I50" i="4"/>
  <c r="M50" i="4" s="1"/>
  <c r="I41" i="4"/>
  <c r="M41" i="4" s="1"/>
  <c r="I33" i="4"/>
  <c r="M33" i="4" s="1"/>
  <c r="I24" i="4"/>
  <c r="M24" i="4" s="1"/>
  <c r="I12" i="4"/>
  <c r="M12" i="4" s="1"/>
  <c r="K87" i="4"/>
  <c r="K85" i="4"/>
  <c r="K82" i="4"/>
  <c r="J79" i="4"/>
  <c r="I62" i="4"/>
  <c r="M62" i="4" s="1"/>
  <c r="I87" i="4"/>
  <c r="M87" i="4" s="1"/>
  <c r="I85" i="4"/>
  <c r="M85" i="4" s="1"/>
  <c r="I82" i="4"/>
  <c r="M82" i="4" s="1"/>
  <c r="J80" i="4"/>
  <c r="J76" i="4"/>
  <c r="J72" i="4"/>
  <c r="I64" i="4"/>
  <c r="M64" i="4" s="1"/>
  <c r="I54" i="4"/>
  <c r="M54" i="4" s="1"/>
  <c r="I45" i="4"/>
  <c r="M45" i="4" s="1"/>
  <c r="I37" i="4"/>
  <c r="M37" i="4" s="1"/>
  <c r="I29" i="4"/>
  <c r="M29" i="4" s="1"/>
  <c r="I20" i="4"/>
  <c r="M20" i="4" s="1"/>
  <c r="L10" i="4"/>
  <c r="L11" i="4"/>
  <c r="L12" i="4"/>
  <c r="L13" i="4"/>
  <c r="L14" i="4"/>
  <c r="L15" i="4"/>
  <c r="L16" i="4"/>
  <c r="L17" i="4"/>
  <c r="L18" i="4"/>
  <c r="L19" i="4"/>
  <c r="L20" i="4"/>
  <c r="L21" i="4"/>
  <c r="L22" i="4"/>
  <c r="L23" i="4"/>
  <c r="L24" i="4"/>
  <c r="L25" i="4"/>
  <c r="L26" i="4"/>
  <c r="L28" i="4"/>
  <c r="L29" i="4"/>
  <c r="L30" i="4"/>
  <c r="L31" i="4"/>
  <c r="L32" i="4"/>
  <c r="L33" i="4"/>
  <c r="L34" i="4"/>
  <c r="L35" i="4"/>
  <c r="L36" i="4"/>
  <c r="L37" i="4"/>
  <c r="L38" i="4"/>
  <c r="L39" i="4"/>
  <c r="L40" i="4"/>
  <c r="L41" i="4"/>
  <c r="L42" i="4"/>
  <c r="L43" i="4"/>
  <c r="L44" i="4"/>
  <c r="L45" i="4"/>
  <c r="L47" i="4"/>
  <c r="L48" i="4"/>
  <c r="L49" i="4"/>
  <c r="L50" i="4"/>
  <c r="L51" i="4"/>
  <c r="L52" i="4"/>
  <c r="L53" i="4"/>
  <c r="L54" i="4"/>
  <c r="L55" i="4"/>
  <c r="L56" i="4"/>
  <c r="L58" i="4"/>
  <c r="L60" i="4"/>
  <c r="L61" i="4"/>
  <c r="L62" i="4"/>
  <c r="L63" i="4"/>
  <c r="L64" i="4"/>
  <c r="L65" i="4"/>
  <c r="L66" i="4"/>
  <c r="L67" i="4"/>
  <c r="L68" i="4"/>
  <c r="L69" i="4"/>
  <c r="L71" i="4"/>
  <c r="L72" i="4"/>
  <c r="L73" i="4"/>
  <c r="L74" i="4"/>
  <c r="L75" i="4"/>
  <c r="L76" i="4"/>
  <c r="L77" i="4"/>
  <c r="L78" i="4"/>
  <c r="L79" i="4"/>
  <c r="L80" i="4"/>
  <c r="L81" i="4"/>
  <c r="I8" i="4"/>
  <c r="J10" i="4"/>
  <c r="J11" i="4"/>
  <c r="J12" i="4"/>
  <c r="J13" i="4"/>
  <c r="J14" i="4"/>
  <c r="J15" i="4"/>
  <c r="J16" i="4"/>
  <c r="J17" i="4"/>
  <c r="J18" i="4"/>
  <c r="J19" i="4"/>
  <c r="J20" i="4"/>
  <c r="J21" i="4"/>
  <c r="J22" i="4"/>
  <c r="J23" i="4"/>
  <c r="J24" i="4"/>
  <c r="J25" i="4"/>
  <c r="J26" i="4"/>
  <c r="J28" i="4"/>
  <c r="J29" i="4"/>
  <c r="J30" i="4"/>
  <c r="J31" i="4"/>
  <c r="J32" i="4"/>
  <c r="J33" i="4"/>
  <c r="J34" i="4"/>
  <c r="J35" i="4"/>
  <c r="J36" i="4"/>
  <c r="J37" i="4"/>
  <c r="J38" i="4"/>
  <c r="J39" i="4"/>
  <c r="J40" i="4"/>
  <c r="J41" i="4"/>
  <c r="J42" i="4"/>
  <c r="J43" i="4"/>
  <c r="J44" i="4"/>
  <c r="J45" i="4"/>
  <c r="J47" i="4"/>
  <c r="J48" i="4"/>
  <c r="J49" i="4"/>
  <c r="J50" i="4"/>
  <c r="J51" i="4"/>
  <c r="J52" i="4"/>
  <c r="J53" i="4"/>
  <c r="J54" i="4"/>
  <c r="J55" i="4"/>
  <c r="J56" i="4"/>
  <c r="J58" i="4"/>
  <c r="J60" i="4"/>
  <c r="J61" i="4"/>
  <c r="J62" i="4"/>
  <c r="J63" i="4"/>
  <c r="J64" i="4"/>
  <c r="J65" i="4"/>
  <c r="J66" i="4"/>
  <c r="J67" i="4"/>
  <c r="J68" i="4"/>
  <c r="J69" i="4"/>
  <c r="J71" i="4"/>
  <c r="K10" i="4"/>
  <c r="K11" i="4"/>
  <c r="K12" i="4"/>
  <c r="K13" i="4"/>
  <c r="K14" i="4"/>
  <c r="K15" i="4"/>
  <c r="K16" i="4"/>
  <c r="K17" i="4"/>
  <c r="K18" i="4"/>
  <c r="K19" i="4"/>
  <c r="K20" i="4"/>
  <c r="K21" i="4"/>
  <c r="K22" i="4"/>
  <c r="K23" i="4"/>
  <c r="K24" i="4"/>
  <c r="K25" i="4"/>
  <c r="K26" i="4"/>
  <c r="K28" i="4"/>
  <c r="K29" i="4"/>
  <c r="K30" i="4"/>
  <c r="K31" i="4"/>
  <c r="K32" i="4"/>
  <c r="K33" i="4"/>
  <c r="K34" i="4"/>
  <c r="K35" i="4"/>
  <c r="K36" i="4"/>
  <c r="K37" i="4"/>
  <c r="K38" i="4"/>
  <c r="K39" i="4"/>
  <c r="K40" i="4"/>
  <c r="K41" i="4"/>
  <c r="K42" i="4"/>
  <c r="K43" i="4"/>
  <c r="K44" i="4"/>
  <c r="K45" i="4"/>
  <c r="K47" i="4"/>
  <c r="K48" i="4"/>
  <c r="K49" i="4"/>
  <c r="K50" i="4"/>
  <c r="K51" i="4"/>
  <c r="K52" i="4"/>
  <c r="K53" i="4"/>
  <c r="K54" i="4"/>
  <c r="K55" i="4"/>
  <c r="K56" i="4"/>
  <c r="K58" i="4"/>
  <c r="K60" i="4"/>
  <c r="K61" i="4"/>
  <c r="K62" i="4"/>
  <c r="K63" i="4"/>
  <c r="K64" i="4"/>
  <c r="K65" i="4"/>
  <c r="K66" i="4"/>
  <c r="K67" i="4"/>
  <c r="K68" i="4"/>
  <c r="K69" i="4"/>
  <c r="K71" i="4"/>
  <c r="K72" i="4"/>
  <c r="K73" i="4"/>
  <c r="K74" i="4"/>
  <c r="K75" i="4"/>
  <c r="K76" i="4"/>
  <c r="K77" i="4"/>
  <c r="K78" i="4"/>
  <c r="K79" i="4"/>
  <c r="K80" i="4"/>
  <c r="L87" i="4"/>
  <c r="L86" i="4"/>
  <c r="L85" i="4"/>
  <c r="L84" i="4"/>
  <c r="L83" i="4"/>
  <c r="L82" i="4"/>
  <c r="K81" i="4"/>
  <c r="I80" i="4"/>
  <c r="M80" i="4" s="1"/>
  <c r="I78" i="4"/>
  <c r="M78" i="4" s="1"/>
  <c r="I76" i="4"/>
  <c r="M76" i="4" s="1"/>
  <c r="I74" i="4"/>
  <c r="M74" i="4" s="1"/>
  <c r="I72" i="4"/>
  <c r="M72" i="4" s="1"/>
  <c r="I67" i="4"/>
  <c r="M67" i="4" s="1"/>
  <c r="I63" i="4"/>
  <c r="M63" i="4" s="1"/>
  <c r="I58" i="4"/>
  <c r="M58" i="4" s="1"/>
  <c r="I53" i="4"/>
  <c r="M53" i="4" s="1"/>
  <c r="I49" i="4"/>
  <c r="M49" i="4" s="1"/>
  <c r="I44" i="4"/>
  <c r="M44" i="4" s="1"/>
  <c r="I40" i="4"/>
  <c r="M40" i="4" s="1"/>
  <c r="I36" i="4"/>
  <c r="M36" i="4" s="1"/>
  <c r="I32" i="4"/>
  <c r="M32" i="4" s="1"/>
  <c r="I28" i="4"/>
  <c r="M28" i="4" s="1"/>
  <c r="I23" i="4"/>
  <c r="M23" i="4" s="1"/>
  <c r="I19" i="4"/>
  <c r="M19" i="4" s="1"/>
  <c r="I15" i="4"/>
  <c r="M15" i="4" s="1"/>
  <c r="I11" i="4"/>
  <c r="M11" i="4" s="1"/>
  <c r="J8" i="4"/>
  <c r="K86" i="4"/>
  <c r="K84" i="4"/>
  <c r="K83" i="4"/>
  <c r="J81" i="4"/>
  <c r="J77" i="4"/>
  <c r="J75" i="4"/>
  <c r="J73" i="4"/>
  <c r="I71" i="4"/>
  <c r="M71" i="4" s="1"/>
  <c r="I66" i="4"/>
  <c r="M66" i="4" s="1"/>
  <c r="I56" i="4"/>
  <c r="M56" i="4" s="1"/>
  <c r="I52" i="4"/>
  <c r="M52" i="4" s="1"/>
  <c r="I48" i="4"/>
  <c r="M48" i="4" s="1"/>
  <c r="I43" i="4"/>
  <c r="M43" i="4" s="1"/>
  <c r="I39" i="4"/>
  <c r="M39" i="4" s="1"/>
  <c r="I35" i="4"/>
  <c r="M35" i="4" s="1"/>
  <c r="I31" i="4"/>
  <c r="M31" i="4" s="1"/>
  <c r="I26" i="4"/>
  <c r="M26" i="4" s="1"/>
  <c r="I22" i="4"/>
  <c r="M22" i="4" s="1"/>
  <c r="I18" i="4"/>
  <c r="M18" i="4" s="1"/>
  <c r="I14" i="4"/>
  <c r="M14" i="4" s="1"/>
  <c r="K8" i="4"/>
  <c r="J87" i="4"/>
  <c r="J86" i="4"/>
  <c r="J85" i="4"/>
  <c r="J84" i="4"/>
  <c r="J83" i="4"/>
  <c r="J82" i="4"/>
  <c r="I81" i="4"/>
  <c r="M81" i="4" s="1"/>
  <c r="I79" i="4"/>
  <c r="M79" i="4" s="1"/>
  <c r="I77" i="4"/>
  <c r="M77" i="4" s="1"/>
  <c r="I75" i="4"/>
  <c r="M75" i="4" s="1"/>
  <c r="I73" i="4"/>
  <c r="M73" i="4" s="1"/>
  <c r="I69" i="4"/>
  <c r="M69" i="4" s="1"/>
  <c r="I65" i="4"/>
  <c r="M65" i="4" s="1"/>
  <c r="I61" i="4"/>
  <c r="M61" i="4" s="1"/>
  <c r="I55" i="4"/>
  <c r="M55" i="4" s="1"/>
  <c r="I51" i="4"/>
  <c r="M51" i="4" s="1"/>
  <c r="I47" i="4"/>
  <c r="M47" i="4" s="1"/>
  <c r="I42" i="4"/>
  <c r="M42" i="4" s="1"/>
  <c r="I38" i="4"/>
  <c r="M38" i="4" s="1"/>
  <c r="I34" i="4"/>
  <c r="M34" i="4" s="1"/>
  <c r="I30" i="4"/>
  <c r="M30" i="4" s="1"/>
  <c r="I25" i="4"/>
  <c r="M25" i="4" s="1"/>
  <c r="I21" i="4"/>
  <c r="M21" i="4" s="1"/>
  <c r="I17" i="4"/>
  <c r="M17" i="4" s="1"/>
  <c r="I13" i="4"/>
  <c r="M13" i="4" s="1"/>
  <c r="I8" i="6"/>
  <c r="J8" i="6"/>
  <c r="H8" i="6"/>
  <c r="L8" i="6" s="1"/>
  <c r="H8" i="7"/>
  <c r="J8" i="7"/>
  <c r="J9" i="7"/>
  <c r="K9" i="7"/>
  <c r="H9" i="7"/>
  <c r="L9" i="7" s="1"/>
  <c r="I8" i="7"/>
  <c r="G9" i="8"/>
  <c r="K9" i="8" s="1"/>
  <c r="H8" i="8"/>
  <c r="H9" i="8"/>
  <c r="I8" i="8"/>
  <c r="I9" i="8"/>
  <c r="G8" i="8"/>
  <c r="J8" i="8"/>
  <c r="G12" i="9"/>
  <c r="G13" i="9"/>
  <c r="H12" i="9"/>
  <c r="H13" i="9"/>
  <c r="I12" i="9"/>
  <c r="D296" i="23"/>
  <c r="D295" i="23"/>
  <c r="D294" i="23"/>
  <c r="E294" i="23" s="1"/>
  <c r="D20" i="23"/>
  <c r="E20" i="23" s="1"/>
  <c r="F295" i="23" l="1"/>
  <c r="E295" i="23"/>
  <c r="F296" i="23"/>
  <c r="E296" i="23"/>
  <c r="F10" i="10"/>
  <c r="K7" i="10" s="1"/>
  <c r="M7" i="10" s="1"/>
  <c r="F20" i="23"/>
  <c r="K8" i="8"/>
  <c r="J10" i="5"/>
  <c r="J5" i="5" s="1"/>
  <c r="I10" i="5"/>
  <c r="I5" i="5" s="1"/>
  <c r="L8" i="7"/>
  <c r="L11" i="7" s="1"/>
  <c r="M8" i="4"/>
  <c r="K269" i="2"/>
  <c r="K5" i="2" s="1"/>
  <c r="L269" i="2"/>
  <c r="K17" i="3"/>
  <c r="H10" i="5"/>
  <c r="H5" i="5" s="1"/>
  <c r="G17" i="3"/>
  <c r="G5" i="3" s="1"/>
  <c r="L89" i="4"/>
  <c r="L5" i="4" s="1"/>
  <c r="K89" i="4"/>
  <c r="K5" i="4" s="1"/>
  <c r="J269" i="2"/>
  <c r="J5" i="2" s="1"/>
  <c r="I269" i="2"/>
  <c r="I5" i="2" s="1"/>
  <c r="J17" i="3"/>
  <c r="J5" i="3" s="1"/>
  <c r="J89" i="4"/>
  <c r="J5" i="4" s="1"/>
  <c r="K144" i="6"/>
  <c r="K5" i="6" s="1"/>
  <c r="L144" i="6"/>
  <c r="I144" i="6"/>
  <c r="I5" i="6" s="1"/>
  <c r="J144" i="6"/>
  <c r="J5" i="6" s="1"/>
  <c r="K11" i="7"/>
  <c r="K5" i="7" s="1"/>
  <c r="I11" i="7"/>
  <c r="I5" i="7" s="1"/>
  <c r="J11" i="7"/>
  <c r="J5" i="7" s="1"/>
  <c r="H11" i="7"/>
  <c r="H5" i="7" s="1"/>
  <c r="D208" i="23"/>
  <c r="E208" i="23" s="1"/>
  <c r="D215" i="23"/>
  <c r="D282" i="23"/>
  <c r="D298" i="23"/>
  <c r="D290" i="23"/>
  <c r="E290" i="23" s="1"/>
  <c r="F11" i="10"/>
  <c r="F12" i="10"/>
  <c r="F9" i="10"/>
  <c r="L15" i="10"/>
  <c r="F13" i="10" l="1"/>
  <c r="K10" i="10" s="1"/>
  <c r="M10" i="10" s="1"/>
  <c r="F208" i="23"/>
  <c r="F15" i="10"/>
  <c r="K12" i="10" s="1"/>
  <c r="M12" i="10" s="1"/>
  <c r="F17" i="10"/>
  <c r="K14" i="10" s="1"/>
  <c r="M14" i="10" s="1"/>
  <c r="F16" i="10"/>
  <c r="K13" i="10" s="1"/>
  <c r="M13" i="10" s="1"/>
  <c r="F290" i="23"/>
  <c r="F14" i="10"/>
  <c r="K11" i="10" s="1"/>
  <c r="M11" i="10" s="1"/>
  <c r="K9" i="10"/>
  <c r="M9" i="10" s="1"/>
  <c r="K8" i="10"/>
  <c r="M8" i="10" s="1"/>
  <c r="K6" i="10"/>
  <c r="M6" i="10" s="1"/>
  <c r="D301" i="23"/>
  <c r="F301" i="23" l="1"/>
  <c r="F18" i="10"/>
  <c r="M15" i="10"/>
  <c r="K15" i="10"/>
  <c r="M27" i="10"/>
  <c r="M25" i="10"/>
  <c r="M23" i="10"/>
  <c r="K22" i="10" l="1"/>
  <c r="M22" i="10" s="1"/>
  <c r="C9" i="10"/>
  <c r="C13" i="10" l="1"/>
  <c r="E8" i="5" s="1"/>
  <c r="H11" i="8"/>
  <c r="H5" i="8" s="1"/>
  <c r="I11" i="8"/>
  <c r="I5" i="8" s="1"/>
  <c r="I15" i="9"/>
  <c r="J16" i="9"/>
  <c r="H16" i="9"/>
  <c r="J14" i="9"/>
  <c r="I14" i="9"/>
  <c r="H14" i="9"/>
  <c r="H15" i="9"/>
  <c r="I16" i="9"/>
  <c r="J15" i="9"/>
  <c r="M24" i="10"/>
  <c r="K8" i="5" l="1"/>
  <c r="F8" i="5"/>
  <c r="C18" i="10"/>
  <c r="E10" i="5"/>
  <c r="G10" i="5"/>
  <c r="G5" i="5" s="1"/>
  <c r="K11" i="8"/>
  <c r="J11" i="8"/>
  <c r="J5" i="8" s="1"/>
  <c r="G11" i="8"/>
  <c r="G5" i="8" s="1"/>
  <c r="K18" i="9"/>
  <c r="J18" i="9"/>
  <c r="J5" i="9" s="1"/>
  <c r="I18" i="9"/>
  <c r="I5" i="9" s="1"/>
  <c r="I89" i="4"/>
  <c r="I5" i="4" s="1"/>
  <c r="H18" i="9"/>
  <c r="H5" i="9" s="1"/>
  <c r="H144" i="6"/>
  <c r="H5" i="6" s="1"/>
  <c r="G18" i="9"/>
  <c r="G5" i="9" s="1"/>
  <c r="M89" i="4"/>
  <c r="I17" i="3"/>
  <c r="I5" i="3" s="1"/>
  <c r="H269" i="2"/>
  <c r="H5" i="2" s="1"/>
  <c r="H17" i="3"/>
  <c r="H5" i="3" s="1"/>
  <c r="K26" i="10" l="1"/>
  <c r="K31" i="10" s="1"/>
  <c r="F10" i="5"/>
  <c r="K5" i="8"/>
  <c r="M29" i="10" l="1"/>
  <c r="M30" i="10"/>
  <c r="K10" i="5" l="1"/>
  <c r="M28" i="10"/>
  <c r="D21" i="10" l="1"/>
  <c r="M26" i="10"/>
  <c r="M31" i="10" l="1"/>
  <c r="L31" i="10"/>
</calcChain>
</file>

<file path=xl/sharedStrings.xml><?xml version="1.0" encoding="utf-8"?>
<sst xmlns="http://schemas.openxmlformats.org/spreadsheetml/2006/main" count="3374" uniqueCount="1353">
  <si>
    <t>Pro.</t>
  </si>
  <si>
    <t>Eco.</t>
  </si>
  <si>
    <t>Descripción</t>
  </si>
  <si>
    <t>INTERESES PRESTAMO BBVA INVERSIONES 2009</t>
  </si>
  <si>
    <t>INTERES OPERACION DE TESORERIA</t>
  </si>
  <si>
    <t>INTERESES DE DEMORA</t>
  </si>
  <si>
    <t>FONDO DE CONTINGENCIA</t>
  </si>
  <si>
    <t>APORTACIÓN INVERSIONES MANCOMUNIDAD</t>
  </si>
  <si>
    <t>AMORTIZACIONES PTMO PISCINA CUBIERTA</t>
  </si>
  <si>
    <t>AMORTIZACIÓN PTMO INVERSIONES 09</t>
  </si>
  <si>
    <t>Créditos iniciales</t>
  </si>
  <si>
    <t>CAPITULO I</t>
  </si>
  <si>
    <t>CAPITULO II</t>
  </si>
  <si>
    <t>CAPITULO III</t>
  </si>
  <si>
    <t>CAPITULO IV</t>
  </si>
  <si>
    <t>CAPITULO V</t>
  </si>
  <si>
    <t>CAPITULO VI</t>
  </si>
  <si>
    <t>CAPITULO VII</t>
  </si>
  <si>
    <t>CAPITULO VIII</t>
  </si>
  <si>
    <t>CAPITULO IX</t>
  </si>
  <si>
    <t>TOTAL</t>
  </si>
  <si>
    <t>ACTIVOS FINANCIEROS. PRÉSTAMOS A CORTO PLAZO</t>
  </si>
  <si>
    <t>Prog.</t>
  </si>
  <si>
    <t>PRESUPUESTO DE GASTOS</t>
  </si>
  <si>
    <t>PRESUPUESTO DE INGRESOS</t>
  </si>
  <si>
    <t>Previsiones iniciales</t>
  </si>
  <si>
    <t>IMPUESTO DE BIENES INMUEBLES DE NATURALEZA RUSTICA</t>
  </si>
  <si>
    <t>IMPUESTO DE BIENES INMUEBLES DE NATURALEZA  URBANA</t>
  </si>
  <si>
    <t>IMPUESTO VEHÍCULOS TRACCIÓN MECÁNICA</t>
  </si>
  <si>
    <t>IMPUESTO SOBRE INCREMENTO VALOR TERRENOS</t>
  </si>
  <si>
    <t>IMPUESTO SOBRE ACTIVIDADES EMPRESARIALES</t>
  </si>
  <si>
    <t>IMPUESTO SOBRE CONSTRUCCIONES</t>
  </si>
  <si>
    <t>RECOGIDA DE BASURAS</t>
  </si>
  <si>
    <t>TASA POR LICENCIAS URBANÍSTICAS</t>
  </si>
  <si>
    <t>TASAS POR DERECHOS DE EXAMEN</t>
  </si>
  <si>
    <t>TASAS POR CELEBRACIÓN BODA CIVIL</t>
  </si>
  <si>
    <t>TASA RESERVA DE APARCAMIENTO</t>
  </si>
  <si>
    <t>MULTAS</t>
  </si>
  <si>
    <t>RECARGO DEL PERIODO EJECUTIVO SIN REQ. PREVIO</t>
  </si>
  <si>
    <t>OTROS INGRESOS DIVERSOS</t>
  </si>
  <si>
    <t>INGRESOS COSTAS RECAUDACIÓN</t>
  </si>
  <si>
    <t>FONS DE COOPERACIÓ MUNICIPAL GENERALITAT</t>
  </si>
  <si>
    <t>FONDO DE COOPERACIÓN MUNICIPAL DIPUTACIÓN</t>
  </si>
  <si>
    <t>EXPLOTACIONES LOCALES DE NEGOCIO</t>
  </si>
  <si>
    <t>TOTAL INGRESOS</t>
  </si>
  <si>
    <t>TOTAL CAPÍTULO I</t>
  </si>
  <si>
    <t>TOTAL CAPÍTULO II</t>
  </si>
  <si>
    <t>TOTAL CAPÍTULO III</t>
  </si>
  <si>
    <t>TOTAL CAPÍTULO IV</t>
  </si>
  <si>
    <t>TOTAL CAPÍTULO V</t>
  </si>
  <si>
    <t>TOTAL CAPÍTULO VI</t>
  </si>
  <si>
    <t>TOTAL CAPÍTULO VII</t>
  </si>
  <si>
    <t>TOTAL CAPÍTULO VIII</t>
  </si>
  <si>
    <t>TOTAL CAPÍTULO IX</t>
  </si>
  <si>
    <t>REINTEGRO DE PRÉSTAMOS AL PERSONAL DEL AYUNTAMIENTO</t>
  </si>
  <si>
    <t>MOVILIDAD URBANA. TRABAJOS REALIZADOS POR OTRAS EMPRESAS</t>
  </si>
  <si>
    <t>LIMPIEZA VIARIA. COMBUSTIBLE BARREDORA Y MAQUINARIA</t>
  </si>
  <si>
    <t>LIMPIEZA VIARIA. VESTUARIO</t>
  </si>
  <si>
    <t>MEDIO AMBIENTE. TRABAJOS REALIZADOS POR OTRAS EMPRESAS</t>
  </si>
  <si>
    <t>PARQUES Y JARDINES. VESTUARIO</t>
  </si>
  <si>
    <t>SERVICIOS SOCIALES. SEGUROS CENTROS SOCIALES</t>
  </si>
  <si>
    <t>IGUALDAD. GASTOS DIVERSOS</t>
  </si>
  <si>
    <t>FIESTAS LOCALES. TRABAJOS REALIZADOS POR OTRAS EMPRESAS</t>
  </si>
  <si>
    <t>DEPORTES. MATERIAL DE OFICINA POLIDEPORTIVO</t>
  </si>
  <si>
    <t>DEPORTES. GASTOS DIVERSOS</t>
  </si>
  <si>
    <t>DEPORTES. VESTUARIO</t>
  </si>
  <si>
    <t>BIBLIOTECA. MATERIAL DE OFICINA</t>
  </si>
  <si>
    <t>BIBLIOTECA. PUBLICACIONES</t>
  </si>
  <si>
    <t>BIBLIOTECA. PRIMAS DE SEGUROS</t>
  </si>
  <si>
    <t>BIBLIOTECA. ACTIVIDADES</t>
  </si>
  <si>
    <t>JUVENTUD. OTROS SUMINISTROS</t>
  </si>
  <si>
    <t>JUVENTUD. GASTOS DIVERSOS</t>
  </si>
  <si>
    <t>CAPÍTULO I: GASTOS DE PERSONAL</t>
  </si>
  <si>
    <t>CAPÍTULO III: GASTOS FINANCIEROS</t>
  </si>
  <si>
    <t>CAPÍTULO II: GASTOS CORRIENTES EN BIENES Y SERVICIOS</t>
  </si>
  <si>
    <t>CAPÍTULO IV: TRANSFERENCIAS Y SUBVENCIONES CORRIENTES</t>
  </si>
  <si>
    <t>CAPÍTULO V: FONDO DE CONTINGENCIA</t>
  </si>
  <si>
    <t>CAPÍTULO VI: INVERSIONES</t>
  </si>
  <si>
    <t>CAPÍTULO VII: SUBVENCIONES Y TRANSFERENCIAS DE CAPITAL</t>
  </si>
  <si>
    <t>CAPÍTULO VIII: ACTIVOS FINANCIEROS</t>
  </si>
  <si>
    <t>CAPÍTULO IX: PASIVOS FINANCIEROS</t>
  </si>
  <si>
    <t>ESTADO RESUMEN DE GASTOS E INGRESOS</t>
  </si>
  <si>
    <t>Capítulo</t>
  </si>
  <si>
    <t>INFANCIA. GASTOS DIVERSOS</t>
  </si>
  <si>
    <t>OTROS GASTOS FINANCIEROS</t>
  </si>
  <si>
    <t>SEGURIDAD CIUDADANA. UTILLAJE Y EQUIPACIÓN</t>
  </si>
  <si>
    <t>VÍAS PÚBLICAS. MAQUINARIA, INSTALACIONES TÉCNICAS Y UTILLAJE</t>
  </si>
  <si>
    <t>VÍAS PÚBLICAS. INVERSIÓN Y REPOSICIONES DE MANTENIMIENTO</t>
  </si>
  <si>
    <t>SERVICIOS SOCIALES. OTROS GASTOS SOCIALES</t>
  </si>
  <si>
    <t>GOBIERNO ABIERTO. GASTOS DIVERSOS</t>
  </si>
  <si>
    <t>GOBIERNO ABIERTO. TRABAJOS REALIZADOS POR OTRAS EMPRESAS</t>
  </si>
  <si>
    <t>PARQUES Y JARDINES. LIMPIEZA INSTALACIONES</t>
  </si>
  <si>
    <t>TRÁFICO. SEÑALIZACIÓN VERTICAL Y PLACAS</t>
  </si>
  <si>
    <t>LIMPIEZA VIARIA. APORTACIONES A MANCOMUNIDAD</t>
  </si>
  <si>
    <t>SERVICIOS SOCIALES. APORTACIONES A MANCOMUNIDAD</t>
  </si>
  <si>
    <t>SERVICIOS SOCIALES. OTRAS AYUDAS SOCIALES</t>
  </si>
  <si>
    <t>JUVENTUD. APORTACIONES MANCOMUNIDAD</t>
  </si>
  <si>
    <t>SERVICIOS SOCIALES. TRABAJOS REALIZADOS POR OTRAS EMPRESAS</t>
  </si>
  <si>
    <t>PFCB. GASTOS DIVERSOS</t>
  </si>
  <si>
    <t>CENTROS ESCOLARES. SERVICIO DE LIMPIEZA</t>
  </si>
  <si>
    <t>CENTROS ESCOLARES. SEGUROS ESCUELAS</t>
  </si>
  <si>
    <t>CENTROS ESCOLARES. COMBUSTIBLES ESCUELAS</t>
  </si>
  <si>
    <t>MEDIO AMBIENTE. APORTACIONES A MANCOMUNIDAD</t>
  </si>
  <si>
    <t>SEPE. PARO AGRARIO</t>
  </si>
  <si>
    <t>RECS. SUBVENCIÓN PROMOCIÓN SALUD</t>
  </si>
  <si>
    <t>VÍAS PÚBLICAS. INVERSIONES NUEVAS EN INFRAESTRUCTURAS</t>
  </si>
  <si>
    <t>MOVILIDAD. SUMINISTROS</t>
  </si>
  <si>
    <t>LIMPIEZA VIARIA. PRODUCTOS DE LIMPIEZA</t>
  </si>
  <si>
    <t>LIMPIEZA VIARIA. SUMINISTROS REPUESTOS BARREDORA Y MAQUINARI</t>
  </si>
  <si>
    <t>MEDIO AMBIENTE. SUMINISTROS PRODUCTOS Y FITOSANITARIOS</t>
  </si>
  <si>
    <t>MEDIO AMBIENTE. GASTOS DIVERSOS</t>
  </si>
  <si>
    <t>PARQUES Y JARDINES. GAS</t>
  </si>
  <si>
    <t>PARQUES Y JARDINES. TRABAJOS REALIZADOS POR OTRAS EMPRESAS</t>
  </si>
  <si>
    <t>PARQUES Y JARDINES. MATERIAL LIMPIEZA</t>
  </si>
  <si>
    <t>SERVICIOS SOCIALES. MATERIAL DE OFICINA</t>
  </si>
  <si>
    <t>SERVICIOS SOCIALES. SERVICIOS DE LIMPIEZA CENTRO SOCIAL</t>
  </si>
  <si>
    <t>IGUALDAD. ACTIVIDADES</t>
  </si>
  <si>
    <t>IGUALDAD. TRABAJOS REALIZADOS POR OTRAS EMPRESAS</t>
  </si>
  <si>
    <t>SALUBRIDAD. GASTOS DIVERSOS</t>
  </si>
  <si>
    <t>SALUBRIDAD. CONTROL DE PLAGAS</t>
  </si>
  <si>
    <t>EDUCACIÓN. PROMOCIÓN Y DIFUSIÓN</t>
  </si>
  <si>
    <t>PFCB. PRIMAS DE SEGUROS</t>
  </si>
  <si>
    <t>AULA TALLER. REPARACION, MTO Y CONSERV EDIFICIO TALLERAM</t>
  </si>
  <si>
    <t>AULA TALLER. GASTOS DIVERSOS</t>
  </si>
  <si>
    <t>AULA TALLER. SEGUROS</t>
  </si>
  <si>
    <t>CULTURA. PRODUCTOS DE LIMPIEZA</t>
  </si>
  <si>
    <t>CULTURA. MATERIAL DE OFICINA</t>
  </si>
  <si>
    <t>CULTURA. SEGUROS</t>
  </si>
  <si>
    <t>CULTURA. GASTOS DIVERSOS</t>
  </si>
  <si>
    <t>BIBLIOTECA. MANTENIMIENTO Y CONSERVACION DEL EDIFICIO</t>
  </si>
  <si>
    <t>JUVENTUD. MATERIAL DE OFICINA</t>
  </si>
  <si>
    <t>JUVENTUD. TRABAJOS REALIZADOS POR OTRAS EMPRESAS</t>
  </si>
  <si>
    <t>INFANCIA. PROMOCIÓN Y DIFUSIÓN</t>
  </si>
  <si>
    <t>INFANCIA. TRABAJOS REALIZADOS POR OTRAS EMPRESAS</t>
  </si>
  <si>
    <t>INFANCIA. OTROS SUMINISTROS</t>
  </si>
  <si>
    <t>FIESTAS LOCALES. SEGUROS</t>
  </si>
  <si>
    <t>FIESTAS LOCALES. GASTOS DIVERSOS</t>
  </si>
  <si>
    <t>DEPORTES. TRABAJOS REALIZADOS POR OTRAS EMPRESAS</t>
  </si>
  <si>
    <t>DEPOTES. MATERIAL DE OFICINA PISCINA DESCUBIERTA</t>
  </si>
  <si>
    <t>DEPORTES. OTROS SUMINISTROS Y MATERIAL</t>
  </si>
  <si>
    <t>PROMOCIÓN DEL DEPORTE. PROMOCIÓN Y DIFUSIÓN</t>
  </si>
  <si>
    <t>INSTALACIONES DEPORTIVAS. PRODUCTOS DE LIMPIEZA</t>
  </si>
  <si>
    <t>INSTALACIONES DEPORTIVAS. COMBUSTIBLE Y CARBURANTES</t>
  </si>
  <si>
    <t>INSTALACIONES DEPORTIVAS.SEGUROS POLIDEP. L'ILLA RASPALL</t>
  </si>
  <si>
    <t>INSTALACIONES DEPORTIVAS. SEGUROS POLIDEP. PACO CAMARASA</t>
  </si>
  <si>
    <t>COMERCIO, TURISMO Y PYMES. OTROS GASTOS DIVERSOS</t>
  </si>
  <si>
    <t>COMERCIO, TURISMO Y PYMES. TRABAJOS REALIZ. OTRAS EMPRESAS</t>
  </si>
  <si>
    <t>DIFERENCIA I-G</t>
  </si>
  <si>
    <t>RECOGIDA DE RESIDUOS. APORTACIONES A MANCOMUNITAT</t>
  </si>
  <si>
    <t>SERVICIOS SOCIALES. SUBV. ACT. EDUC. Y DE OCIO PARA INCLUSIO</t>
  </si>
  <si>
    <t>SERVICIOS SOCIALES. AYUDAS FAMILIAS NUMEROSAS</t>
  </si>
  <si>
    <t>SERVICIOS SOCIALES. APORT. CONSORCIO COMARCAL SERV. SOCIALES</t>
  </si>
  <si>
    <t>SERVICIOS EDUCATIVOS.SUBV. NOMINATIVA CEIP VERGE DEL MIRACLE</t>
  </si>
  <si>
    <t>SERVICIOS EDUCATIVOS. SUBV. NOM. AMPA CEIP VERGE DEL MIRACLE</t>
  </si>
  <si>
    <t>SERVICIOS EDUCATIVOS. SUBV. NOM. AMPA CEIP GERMANELLS</t>
  </si>
  <si>
    <t>COMERCIO Y PYMES. BONOS DE COMERCIO</t>
  </si>
  <si>
    <t>IGUALDAD. APORTACIONES A MANCOMUNITAT</t>
  </si>
  <si>
    <t>ESPAI JOVE. MOBILIARIO Y ENSERES</t>
  </si>
  <si>
    <t>JUVENTUD. MANTENIMIENTO Y CONSERVACIÓN ESPAI JOVE</t>
  </si>
  <si>
    <t>PERSONAS MAYORES. ACTIVIDADES</t>
  </si>
  <si>
    <t>SERVICIOS SOCIALES. ACTIVIDADES SERVICIOS SOCIALES</t>
  </si>
  <si>
    <t>JUVENTUD. SUBVENCIÓN CORRESPONSALES</t>
  </si>
  <si>
    <t>JUVENTUD. SUBVENCIÓN PROYECTO ASOCIACIONES JUVENILES</t>
  </si>
  <si>
    <t>VÍAS PÚBLICAS. MOBILIARIO URBANO</t>
  </si>
  <si>
    <t>LIMPIEZA VIARIA. REPOSICIÓN MAQUINARIA, INSTAL. Y UTILLAJE</t>
  </si>
  <si>
    <t>ALUMBRADO PÚBLICO. REPOS. MAQUINARIA, INSTAL. Y UTILLAJE</t>
  </si>
  <si>
    <t>PARQUES Y JARDINES. INVERSIONES REPOSICIÓN DE INSTALACIONES</t>
  </si>
  <si>
    <t>CENTRO SOCIAL. AIRE ACONDICIONADO</t>
  </si>
  <si>
    <t>PFCB. REPOSICIÓN MAQUINARIA, INSTALACIONES Y UTILLAJE</t>
  </si>
  <si>
    <t>FPA. MOBILIARIO</t>
  </si>
  <si>
    <t>TALLERAM. MOBILIARIO Y ENSERES</t>
  </si>
  <si>
    <t>BIBLIOTECA. MOBILIARIO</t>
  </si>
  <si>
    <t>EQUIP.CULTURAL. MAQUINARIA, INSTAL. TECNICAS Y UTILLAJE</t>
  </si>
  <si>
    <t>EQUIPAMIENTOS CULTURALES. MOBILIARIO</t>
  </si>
  <si>
    <t>INSTALACIONES DEPORTIVAS. MAQUINARIA, UTILLAJE E INSTAL.TEC</t>
  </si>
  <si>
    <t>INSTALACIONES DEPORTIVAS. INVERSIÓN Y REPOSICIONES MAQUINARI</t>
  </si>
  <si>
    <t>COMUNICACIONES. RADIO MUNICIPAL</t>
  </si>
  <si>
    <t>ADMÓN. GRAL. INVERSIÓN REPOSICIÓN INSTALACIONES PÚBLICAS</t>
  </si>
  <si>
    <t>ADMÓN. GRAL. MAQUINARIA, INSTALACIONES TÉCNICAS Y UTILLAJE</t>
  </si>
  <si>
    <t>ADMÓN. GRAL. MOBILIARIO Y ENSERES</t>
  </si>
  <si>
    <t>ADMINISTRACIÓN GENERAL. INVERSIONES DE REPOSICIÓN EN EDIFICI</t>
  </si>
  <si>
    <t>OTRAS INVERSIONES EN REPOSICIÓN EN INFRAESTRUC. Y BIENES</t>
  </si>
  <si>
    <t>POLICIA. CONVENIO AYUNTAMIENTOS POLICIAS FIESTAS</t>
  </si>
  <si>
    <t>SERVICIOS SOCIALES. AYUDAS DE EMERGENCIA SOCIAL</t>
  </si>
  <si>
    <t>SERVICIOS SOCIALES. MENJAR A CASA</t>
  </si>
  <si>
    <t>SERVICIOS SOCIALES. SUBVENCIÓN TRANSPORTE JUBILADOS</t>
  </si>
  <si>
    <t>SERVICIOS SOCIALES. TARJETAS REGALO A LA NATALIDAD</t>
  </si>
  <si>
    <t>FOMENTO DEL EMPLEO. CONSORCIO COMARCAL PACTEM NOD</t>
  </si>
  <si>
    <t>SALUBRIDAD PÚBLICA. APORTACIONES MANCOMUNIDAD</t>
  </si>
  <si>
    <t>SALUBRIDAD PÚBLICA. APORTACIÓN FVMP RED CIUDADES SALUDABLES</t>
  </si>
  <si>
    <t>SALUBRIDAD PÚBLICA. SUBVENCIÓN NOMINATIVA AECC RAFELBUNYOL</t>
  </si>
  <si>
    <t>SALUBRIDAD PÚBLICA. SUBV. NOMINATIVA ASOC. COLONIAS FELINAS</t>
  </si>
  <si>
    <t>SERVICIOS EDUCATIVOS. SUBVENCIÓN NOMINATIVA CEIP GERMANELLS</t>
  </si>
  <si>
    <t>SERVICIOS EDUCATIVOS. SUBVENCIÓN NOMINATIVA IES RAFELBUNYOL</t>
  </si>
  <si>
    <t>SERVICIOS EDUCATIVOS. SUBVENCIÓN NOMINATIVA AMPA IES</t>
  </si>
  <si>
    <t>SERVICIOS EDUCATIVOS.SUBVENCIÓN NOMINATIVA ESCOLA VALENCIANA</t>
  </si>
  <si>
    <t>SERVICIOS COMP. EDUCACIÓN. SUBV. TRANSPORTE ESTUDIANTES</t>
  </si>
  <si>
    <t>PROMOCIÓN CULTURAL. SUBV. NOM. SOCIEDAD MUSICAL LA PRIMITIVA</t>
  </si>
  <si>
    <t>PROMOCIÓN CULTURAL. SUBVENCIÓN NOMINATIVA ART X ART</t>
  </si>
  <si>
    <t>PROMOCIÓN CULTURAL. SUBV. NOM. PARTIC. CAMINO SANTO GRIAL</t>
  </si>
  <si>
    <t>PROMOCIÓN CULTURAL.SUBV. NOM. UNIÓN PENSIONISTAS RAFELBUNYOL</t>
  </si>
  <si>
    <t>PROMOCIÓN CULTURAL. BECA DE ESTUDIOS DE RAFELBUNYOL</t>
  </si>
  <si>
    <t>FIESTAS. SUBV. NOM. AGRUPACIÓ PENYES TAURINES RAFELBUNYOL</t>
  </si>
  <si>
    <t>FIESTAS. SUBVENCIÓN NOMINATIVA FESTERES MARE DE DEU MIRACLE</t>
  </si>
  <si>
    <t>FIESTAS. SUBVENCIÓN NOMINATIVA FALLA EL TABALET</t>
  </si>
  <si>
    <t>PROMOCIÓN DEL DEPORTE. APORTACIÓN A MANCOMUNIDAD</t>
  </si>
  <si>
    <t>PROMOCIÓN DEL DEPORTE. SUBV. NOMINATIVA ESCOLA DE PILOTA</t>
  </si>
  <si>
    <t>PROMOCIÓN DEL DEPORTE. SUBVENCIÓN NOMINATIVA BASQUET</t>
  </si>
  <si>
    <t>PROMOCIÓN DEL DEPORTE. SUBVENCIÓN NOMINATIVA C.A. RAFEL</t>
  </si>
  <si>
    <t>PROMOCIÓN DEL DEPORTE. SUBVENCIÓN NOMINATIVA CLUB SOS</t>
  </si>
  <si>
    <t>PROMOCIÓN DEL DEPORTE. SUBV. NOMINATIVA ASOC. COLOMBICULTURA</t>
  </si>
  <si>
    <t>PROMOCIÓN DEL DEPORTE. SUBVENCIÓN NOMINATIVA CLUB MARGAIX</t>
  </si>
  <si>
    <t>PROMOCIÓN DEL DEPORTE. CLUB DE NATACIÓN DE RAFELBUNYOL</t>
  </si>
  <si>
    <t>COMERCIO Y PYMES. SUBVENCIÓN NOMINATIVA ALEC</t>
  </si>
  <si>
    <t>COMERCIO Y PYMES. SUBVENCIÓN NOMINATIVA AEPIR</t>
  </si>
  <si>
    <t>INFORMACIÓN. APORTACIONES A MANCOMUNIDAD</t>
  </si>
  <si>
    <t>PROTECCIÓN AL CONSUMIDOR. APORTACIÓN A MANCOMUNIDAD OMIC</t>
  </si>
  <si>
    <t>ÓRGANOS DE GOBIERNO. APORTACIÓN A MANCOMUNIDAD</t>
  </si>
  <si>
    <t>ADMINISTRACIÓN GENERAL. APORTACIÓN A MANCOMUNIDAD</t>
  </si>
  <si>
    <t>ADMINISTRACIÓN GENERAL. APORTACIÓN FEMP</t>
  </si>
  <si>
    <t>ADMINISTRACIÓN GENERAL. APORTACIÓN FVMP</t>
  </si>
  <si>
    <t>ADMINISTRACIÓN GENERAL. APORTACIÓN FEMP AGENDA 2030</t>
  </si>
  <si>
    <t>PARTICIPACIÓN. APORT. FVMP RED TRANSPARENCIA Y PARTICIPACIÓN</t>
  </si>
  <si>
    <t>TRÁFICO Y ESTACIONAMIENTO. SERVICIOS GRÚA</t>
  </si>
  <si>
    <t>PROTECCIÓN CIVIL. COMBUSTIBLE Y CARBURANTES PROTECCIÓN CIVIL</t>
  </si>
  <si>
    <t>PROTECCIÓN CIVIL. VESTUARIO</t>
  </si>
  <si>
    <t>PROTECCIÓN CIVIL. SEGUROS</t>
  </si>
  <si>
    <t>PROTECCIÓN CIVIL. ATENCIONES PROTOCOLARIAS Y REPRESENTATIVAS</t>
  </si>
  <si>
    <t>PROTECCIÓN CIVIL. GASTOS DIVERSOS</t>
  </si>
  <si>
    <t>URBANISMO. ACTUACIONES URBANÍSTICAS POR EJECUCIÓN SUBSIDIARI</t>
  </si>
  <si>
    <t>VÍAS PÚBLICAS. REPARACIÓN, MANTENIMIENTO Y CONSERVACIÓN</t>
  </si>
  <si>
    <t>VÍAS PÚBLICAS. REPARACIÓN Y MANTENIMIENTO MAQUINARIA</t>
  </si>
  <si>
    <t>VÍAS PÚBLICAS. VESTUARIO</t>
  </si>
  <si>
    <t>LIMPIEZA VIARIA. RENTING BARREDORA</t>
  </si>
  <si>
    <t>ALUMBRADO PÚBLICO. REPARACIÓN, MANTENIMIENTO Y CONSERVACIÓN</t>
  </si>
  <si>
    <t>ALUMBRADO PÚBLICO. SUMINISTROS DE MATERIAL</t>
  </si>
  <si>
    <t>ALUMBRADO PÚBLICO. SEGUROS</t>
  </si>
  <si>
    <t>MEDIO AMBIENTE. MANTENIMIENTO Y CONSERVACIÓN</t>
  </si>
  <si>
    <t>PARQUES Y JARDINES. CONSERVACIÓN, MANTENIMIENTO Y REPARACIÓN</t>
  </si>
  <si>
    <t>PARQUES Y JARDINES. REPARACIÓN Y MANTENIMIENTO VEHÍCULOS</t>
  </si>
  <si>
    <t>SERVICIOS SOCIALES. CONSERVACIÓN Y REPARACIÓN CENTRO SOCIALE</t>
  </si>
  <si>
    <t>SERVICIOS SOCIALES. RESTAURACIÓN COLECTIVOS VULNERABLES</t>
  </si>
  <si>
    <t>SERVICIOS SOCIALES. DIFUSIÓN Y PROMOCIÓN</t>
  </si>
  <si>
    <t>SERVICIOS SOCIALES. RESIDENCIA DE MAYORES RAFELBUNYOL</t>
  </si>
  <si>
    <t>IGUALDAD. DIFUSIÓN Y PROMOCIÓN</t>
  </si>
  <si>
    <t>SALUBRIDAD PÚBLICA. CAMPAÑAS DE INFORMACIÓN Y DIVULGACIÓN</t>
  </si>
  <si>
    <t>SALUBRIDAD PÚBLICA. TRABAJOS REALIZADOS POR OTRAS EMPRESAS</t>
  </si>
  <si>
    <t>SERVICIOS ASISTENCIALES. CENTRO DE REHABILITACIÓN RESIDENCIA</t>
  </si>
  <si>
    <t>EDUCACIÓN. MATERIAL DE OFICINA</t>
  </si>
  <si>
    <t>EDUCACIÓN. GASTOS DIVERSOS</t>
  </si>
  <si>
    <t>EDUCACIÓN. TRABAJOS REALIZADOS POR OTRAS EMPRESAS</t>
  </si>
  <si>
    <t>CENTROS ESCOLARES. CONSERVACIÓN Y REPARACIÓN ESCUELAS</t>
  </si>
  <si>
    <t>EDUCACIÓN. MATERIAL OFICINA FPA</t>
  </si>
  <si>
    <t>EDUCACIÓN. OTROS SUMINISTROS FPA</t>
  </si>
  <si>
    <t>EDUCACIÓN. PRIMAS DE SEGURO FPA</t>
  </si>
  <si>
    <t>EDUCACIÓN. DIFUSIÓN Y PROMOCIÓN FPA</t>
  </si>
  <si>
    <t>EDUCACIÓN. OTROS GASTOS DIVERSOS FPA</t>
  </si>
  <si>
    <t>CULTURA. CÁNONES</t>
  </si>
  <si>
    <t>CULTURA. MANTENIMIENTO Y CONSERVACIÓN EDIFICIOS CULTURALES</t>
  </si>
  <si>
    <t>CULTURA. PROMOCIÓN Y DIFUSIÓN ACTOS CULTURALES</t>
  </si>
  <si>
    <t>BIBLIOTECA. OTROS GASTOS DIVERSOS</t>
  </si>
  <si>
    <t>PROMOCIÓN CULTURAL. DIFUSIÓN E INFORMACIÓN ACTIVIDADES</t>
  </si>
  <si>
    <t>PROMOCIÓN CULTURAL. ACTIVIDADES PROMOCIÓN CULTURAL</t>
  </si>
  <si>
    <t>INFANCIA. OTROS GASTOS SERVICIOS DE CONCILIACIÓN</t>
  </si>
  <si>
    <t>FIESTAS LOCALES. PROMOCIÓN Y DIFUSIÓN</t>
  </si>
  <si>
    <t>PROMOCIÓN DEL DEPORTE. SEGUROS ACTIVIDADES</t>
  </si>
  <si>
    <t>PROMOCIÓN DEL DEPORTE. ATENCIONES PROTOCOLARIAS Y REPRESENT.</t>
  </si>
  <si>
    <t>PROMOCIÓN DEL DEPORTE. ACTIVIDADES</t>
  </si>
  <si>
    <t>INSTALACIONES DEPORTIVAS. REPARACIÓN Y MANTENIMIENTO</t>
  </si>
  <si>
    <t>COMERCIO, TURISMO Y PYMES. DIFUSIÓN Y PROMOCIÓN</t>
  </si>
  <si>
    <t>GOBIERNO ABIERTO. DIFUSIÓN E INFORMACIÓN</t>
  </si>
  <si>
    <t>ÓRGANOS DE GOBIERNO. ATENCIONES PROTOCOLARIAS Y REPRESENT</t>
  </si>
  <si>
    <t>ÓRGANOS DE GOBIERNO. DIETAS</t>
  </si>
  <si>
    <t>ÓRGANOS DE GOBIERNO. LOCOMOCIÓN</t>
  </si>
  <si>
    <t>ÓRGANOS DE GOBIERNO. OTRAS INDEMNIZACIONES</t>
  </si>
  <si>
    <t>ADMÓN. GRAL. OTROS TRIBUTOS</t>
  </si>
  <si>
    <t>ADMÓN. GRAL. OTROS GASTOS DIVERSOS</t>
  </si>
  <si>
    <t>ADMINISTRACIÓN GENERAL. RENTING FOTOCOPIADORAS</t>
  </si>
  <si>
    <t>ADMINISTRACIÓN GRAL. MANTENIMIENTO, CONSERVACIÓN Y REPARACIÓ</t>
  </si>
  <si>
    <t>ADMÓN. GRAL. REPAR. MANT. Y CONSERV. MOBILIARIO Y ENSERES</t>
  </si>
  <si>
    <t>ADMÓN GRAL. MATERIAL DE OFICINA</t>
  </si>
  <si>
    <t>ADMÓN. GRAL. SUSCRIPCIONES PRENSA Y PUBLICACIONES</t>
  </si>
  <si>
    <t>ADMÓN. GRAL. PRODUCTOS LIMPIEZA INSTALACIONES</t>
  </si>
  <si>
    <t>ADMÓN. GRAL. GASTOS TELEFÓNICOS</t>
  </si>
  <si>
    <t>ADMÓN. GRAL. SERVICIOS POSTALES</t>
  </si>
  <si>
    <t>ADMÓN. GRAL. PRIMAS DE SEGUROS</t>
  </si>
  <si>
    <t>ADMÓN. GRAL. TRIBUTOS ESTATALES</t>
  </si>
  <si>
    <t>ADMON. GRAL. TRIBUTOS AUTONÓMICOS</t>
  </si>
  <si>
    <t>ADMÓN. GRAL. TRIBUTOS ADMÓN. LOCAL</t>
  </si>
  <si>
    <t>ADMÓN. GRAL. PROMOCIÓN Y DIFUSIÓN</t>
  </si>
  <si>
    <t>ADMÓN. GRAL. PUBLICACIÓN EN DIARIOS OFICIALES</t>
  </si>
  <si>
    <t>ADMÓN. GRAL. GASTOS JURÍDICOS Y CONTENCIOSOS</t>
  </si>
  <si>
    <t>ADMÓN. GRAL. OPOSICIONES Y PRUEBAS SELECTIVAS</t>
  </si>
  <si>
    <t>ADMÓN. GRAL. TRABAJOS REALIZADOS POR OTRAS EMPRESAS</t>
  </si>
  <si>
    <t>ADMÓN. GRAL. DIETAS EMPLEADOS PÚBLICOS</t>
  </si>
  <si>
    <t>ADMÓN. GRAL. LOCOMOCIÓN EMPLEADOS PÚBLICOS</t>
  </si>
  <si>
    <t>ADMINISTRACIÓN GENERAL. OTRAS INDEMNIZACIONES EMPLEADOS PÚBL</t>
  </si>
  <si>
    <t>ADMÓN. GRAL. INDEMNIZACIONES MIEMBROS PRUEBAS SELECTIVAS</t>
  </si>
  <si>
    <t>COMUNICACIÓN. TRABAJOS REALIZADOS POR OTRAS EMPRESAS</t>
  </si>
  <si>
    <t>INFORMÁTICA. EQUIPOS PARA PROCESOS DE INFORMACIÓN</t>
  </si>
  <si>
    <t>INFORMÁTICA. TRABAJOS REALIZADOS POR OTRAS EMPRESAS</t>
  </si>
  <si>
    <t>INTERVENCIÓN. SERVICIOS DE AUDITORÍA Y APOYO A LA INTERVEN.</t>
  </si>
  <si>
    <t>GESTIÓN TRIBUTARIA. GESTIÓN, INSPECCIÓN Y RECAUDACIÓN</t>
  </si>
  <si>
    <t>GESTIÓN TRIBUTARIA. TRABAJOS REALIZADOS POR OTRAS EMPRESAS</t>
  </si>
  <si>
    <t>CÉDULAS DE HABITAB. Y LIC. 1ª OCUPACIÓN</t>
  </si>
  <si>
    <t>TASA POR OTROS SERVICIOS URBANÍSTICOS (LIC. APERT. ESTAB.)</t>
  </si>
  <si>
    <t>TASA RETIRADA VEHÍCULOS VÍA PÚBLICA</t>
  </si>
  <si>
    <t>TASA POR UT. PRIV. O APR. ESP. EMP. SERVICIOS SUMINISTROS</t>
  </si>
  <si>
    <t>TASA POR UT. PRIV. O APR. ESP.EMP. SERVICIOS DE TELECOMUNICA</t>
  </si>
  <si>
    <t>TASA POR OCUPACIÓN DE VÍA PÚBLICA CON TERRAZAS</t>
  </si>
  <si>
    <t>TASA OCUPACIÓN VÍA PÚBLICA PUESTO Y BARRACAS</t>
  </si>
  <si>
    <t>TASA OCUP. VÍA PÚBL. MATERIALES CONSTR.</t>
  </si>
  <si>
    <t>PRECIO PÚBLICO ESCUELA DE FORM. PERMANENTE ADULTOS</t>
  </si>
  <si>
    <t>PRECIOS PÚBLICOS POLIDEPORTIVO L'ILLA DEL RASPALL</t>
  </si>
  <si>
    <t>PRECIO PUBLICO POLIDEPORTIVO VERANO PACO CAMARASA</t>
  </si>
  <si>
    <t>PRECIO PÚBLICO SENDERISMO</t>
  </si>
  <si>
    <t>PRECIO PÚBLICO SEMANA DEPORTIVA</t>
  </si>
  <si>
    <t>PRECIO PÚBLICO TORNEO DEPORTIVO</t>
  </si>
  <si>
    <t>PRECIO PÚBLICO IMPRESIONES BIBLIOTECA</t>
  </si>
  <si>
    <t>PRECIO PÚBLICO CURSOS JUVENTUD</t>
  </si>
  <si>
    <t>PRECIO PÚBLICO COMEDOR AULA TALLER</t>
  </si>
  <si>
    <t>OTROS PRECIOS PÚBLICOS</t>
  </si>
  <si>
    <t>GENERALITAT. TRANSFERENCIA PLAZAS RESIDENCIA DE MAYORES</t>
  </si>
  <si>
    <t>GENERALITAT. TRANSFERENCIA CENTRO DE REHABILITACIÓN</t>
  </si>
  <si>
    <t>MANCOMUNITAT. AYUDAS VIVIENDA</t>
  </si>
  <si>
    <t>LA CAIXA. DONACIÓN PARA MATERIAL ESCOLAR MENORES VULNERABLES</t>
  </si>
  <si>
    <t>CONCESIONES ADMINISTRATIVAS. ESCUELA INFANTIL EL PARC</t>
  </si>
  <si>
    <t>FIESTAS. MEJORA CORRALES DE TOROS (PMS)</t>
  </si>
  <si>
    <t>INTERESES PRESTAMO BBVA PISCINA CUBIERTA</t>
  </si>
  <si>
    <t>PROMOCIÓN DEL DEPORTE. VETERANS CF RAFELBUNYOL</t>
  </si>
  <si>
    <t>PROYECTOS EUROPEOS. OTROS PROYECTOS</t>
  </si>
  <si>
    <t>ALUMBRADO PÚBLICO. ENERGÍA ELÉCTRICA</t>
  </si>
  <si>
    <t>SERVICIOS SOCIALES. ENERGÍA ELÉCTRICA CENTROS SOCIALES</t>
  </si>
  <si>
    <t>CENTROS ESCOLARES. ENERGÍA ELÉCTRICA ESCUELAS</t>
  </si>
  <si>
    <t>CULTURA. ENERGÍA ELÉCTRICA</t>
  </si>
  <si>
    <t>INSTALACIONES DEPORTIVAS. ENERGÍA ELÉCTRICA</t>
  </si>
  <si>
    <t>ADMÓN. GRAL. ENERGÍA ELÉCTRICA</t>
  </si>
  <si>
    <t>SEGURIDAD CIUDADANA: RENTING VEHÍCULOS POLICÍA</t>
  </si>
  <si>
    <t>INSTALACIONES DEPORTIVAS. INSTALACIÓN TORNO CONTROL ENTRADA</t>
  </si>
  <si>
    <t>DescripciÛn</t>
  </si>
  <si>
    <t>PLAN INV. 2020. PUAM</t>
  </si>
  <si>
    <t>PARO AGRARIO. GASTOS DIVERSOS</t>
  </si>
  <si>
    <t>SALUD. GASTOS DIVERSOS</t>
  </si>
  <si>
    <t>ESCUELA DE VERANO Y NAVIDAD. OTROS GASTOS DIVERSOS</t>
  </si>
  <si>
    <t>AULA TALLER. ACTIVIDADES</t>
  </si>
  <si>
    <t>BIBLIOTECA. PRODUCTOS LIMPIEZA</t>
  </si>
  <si>
    <t>PROMOCION CULTURAL. OTROS GASTOS</t>
  </si>
  <si>
    <t>JUVENTUD. PROMOCION Y DIFUSION</t>
  </si>
  <si>
    <t>JUVENTUD. ACTIVIDADES</t>
  </si>
  <si>
    <t>INFANCIA. ACTIVIDADES</t>
  </si>
  <si>
    <t>INCLUSEU.GTOS ORGANIZACION Y GASTOS DIVERSOS</t>
  </si>
  <si>
    <t>PATRIMONIO. TRABAJOS REALIZADOS POR OTRAS EMPRESAS</t>
  </si>
  <si>
    <t>FIESTAS LOCALES. ATENCIONES PROTOCOLARIAS Y REPRESENTATIVAS</t>
  </si>
  <si>
    <t>FIESTAS. LIMPIEZA</t>
  </si>
  <si>
    <t>FIESTAS. SEGURIDAD</t>
  </si>
  <si>
    <t>INSTALACIONES DEPORTIVAS. LIMPIEZA</t>
  </si>
  <si>
    <t>COMERCIO, TURISMO Y PYMES. ALQUILER DE INSTALACIONES</t>
  </si>
  <si>
    <t>GOBIERNO ABIERTO. TTRABAJOS REALIZADOS POR OTRAS EMPRESAS</t>
  </si>
  <si>
    <t>INFORMATICA. ALQUILER DE EQUIPOS INFORMATICOS</t>
  </si>
  <si>
    <t>Gastos Autorizados</t>
  </si>
  <si>
    <t>Créditos Totales consignados</t>
  </si>
  <si>
    <t>SERVICIOS SOCIALES. AYUDAS MATERIAL ESCOLAR</t>
  </si>
  <si>
    <t>SERVICIOS SOCIALES. AYUDA HABITACIONAL COLECTIVOS VULNERABLE</t>
  </si>
  <si>
    <t>MOVILIDAD. IVACE 2023: CARRIL BICI SECTOR V (PMS)</t>
  </si>
  <si>
    <t>PLAN DE BARRIOS. REURBANIZACION BARRIO SANT PERE</t>
  </si>
  <si>
    <t>ABASTECIMIENTO DE AGUA POTABLE. IMBORNALES RED DE SANEAMIENT</t>
  </si>
  <si>
    <t>PARQUES Y JARDINES. MOBILIARIO PARQUE AUSIAS MARCH (PMS)</t>
  </si>
  <si>
    <t>PARQUES Y JARDINES. IVACE 2023: MAJORA ZONAS VERDES POL. HOR</t>
  </si>
  <si>
    <t>PFCB. MOBILIARIO</t>
  </si>
  <si>
    <t>PLAN INV. 2020. COMPONENTES ESCENARIO Y CAMERINOS</t>
  </si>
  <si>
    <t>PLAN INV. 2020. LINEA DE VIDA AUDITORIO</t>
  </si>
  <si>
    <t>PATRIMONIO. RETIRADA PANEL ELS SANTETS (PMS)</t>
  </si>
  <si>
    <t>PATRIMONIO. FASE 3 Y 4 LINEA DEFENSA GUERRA CIVIL</t>
  </si>
  <si>
    <t>PLAN INV. 2020. JUEGOS INFANTILES POLIDEPORTIVO</t>
  </si>
  <si>
    <t>INSTALACIONES DEPORTIVAS. REST.SUELO PLAYA PISCINA CUB.(PMS)</t>
  </si>
  <si>
    <t>AMORTIZACION DE PRESTAMO PLAN DE AJUSTE 2012</t>
  </si>
  <si>
    <t>AMORTIZACI”N PR…STAMO IVACE</t>
  </si>
  <si>
    <t>IMPORTE</t>
  </si>
  <si>
    <t>PARTIDA</t>
  </si>
  <si>
    <t>COMPENSACIÓN DE TELEFÓNICA DE ESPAÑA, S.A.</t>
  </si>
  <si>
    <t>PRECIO PÚBLICO ESCOLA D'ESTIU</t>
  </si>
  <si>
    <t>PRECIO PÚBLICO ESCOLA DE NADAL</t>
  </si>
  <si>
    <t>PRECIO PÚBLICO ESCOLA DE PASQUA</t>
  </si>
  <si>
    <t>Otros reintegros de operaciones corrientes</t>
  </si>
  <si>
    <t>Recargos por declaración extemporánea sin requerimiento prev</t>
  </si>
  <si>
    <t>Intereses de demora</t>
  </si>
  <si>
    <t>CAPÍTULO 4 TRANSFERENCIAS CORRIENTES</t>
  </si>
  <si>
    <t>PARTICIPACIÓN FONDO NACIONAL COOP. MUN</t>
  </si>
  <si>
    <t>OTRAS TRANSFERENCIAS CORRIENTES DE LA AGE (VIOLENCIA GENERO)</t>
  </si>
  <si>
    <t>MIN. IGUALDAD. PACTO ESTADO CONTRA VIOLENCIA GÉNERO 2020-21</t>
  </si>
  <si>
    <t>MINISTERIO. PLAN DE BARRIOS: SUBVENCIONES EDIFICACION</t>
  </si>
  <si>
    <t>MINISTERIO. PLAN DE BARRIOS: OFICINA DE REHABILITACION</t>
  </si>
  <si>
    <t>De la Administración Gral. del Estado. SUBV. PAPELETAS ELEC.</t>
  </si>
  <si>
    <t>GENERALITAT VALENCIANA. SUBVENCIÓN TRANSPARENCIA 2020</t>
  </si>
  <si>
    <t>SUBVENCIONES GVA IVACE</t>
  </si>
  <si>
    <t>SUBVENCIÓN MOSQUITO TIGRE 2019</t>
  </si>
  <si>
    <t>GENERALITAT. DCHOS.INFANCIA Y PARTICIPACIÓN INFANTIL 2020</t>
  </si>
  <si>
    <t>SUBVENCIÓN PARTICIPACIÓN GVA</t>
  </si>
  <si>
    <t>GENERALITAT. SUBV, PROM. SALUD POBLACIÓN VULNERABLE 2020</t>
  </si>
  <si>
    <t>GENERALITAT.SOPORTE EDUCATIVO Y EXTRAESCOLARES 2020</t>
  </si>
  <si>
    <t>GENERALITAT. SUBVENCIÓN TRANSPARENCIA</t>
  </si>
  <si>
    <t>GENERALITAT. MOSQUITO TIGRE 2020</t>
  </si>
  <si>
    <t>GENERALITAT. PLAN DE SALUD 2020:CAMINOS ESCOLARES</t>
  </si>
  <si>
    <t>GENERALITAT. AYUDAS POR COVID PARA COMERCIO Y ARTESANIA</t>
  </si>
  <si>
    <t>GENERALITAT. SUBV. ACTIV. EXTRAES., COMPLEM., CULT. Y DEPORT</t>
  </si>
  <si>
    <t>TRANSF. EN MATERIA EDUCACIÓN (EPA)</t>
  </si>
  <si>
    <t>TRANSF. EN MATERIA EDUCACIÓN (GABINETE PSICO)</t>
  </si>
  <si>
    <t>TRANSF. EN MATERIA EDUCACION (PRO. CUALIFIC BASI)</t>
  </si>
  <si>
    <t>SUBVENCIÓN GVA INFANCIA</t>
  </si>
  <si>
    <t>SUBVENCIÓN XARXA SALUT</t>
  </si>
  <si>
    <t>SUBVENCIÓN GVA PROTECCIÓN CIVIL</t>
  </si>
  <si>
    <t>GENERALITAT. COMUNIDADES ENERGETICAS 2022</t>
  </si>
  <si>
    <t>GENERALITAT. LUCHA CONTRA MOSQUITO TIGRE</t>
  </si>
  <si>
    <t>GENERALITA. PLAN RESISTE 2021</t>
  </si>
  <si>
    <t>GENERALITAT. PLAN DE BARRIOS (SUBVENCION A EDIFICACION)</t>
  </si>
  <si>
    <t>GENERALITAT. PROGRAMAS DE JUVENTUD 2021</t>
  </si>
  <si>
    <t>GENERALITAT. AYUDA HABITACIONAL COLECTIVOS VULNERABLES 2021</t>
  </si>
  <si>
    <t>GENERALITAT. SUBVENCIÓN ""OCUPANT-ME BÉ I MILLOR""-IGUALDAD</t>
  </si>
  <si>
    <t>GENERALITAT. SUBVENCIÓN RESPONSABILITAT SOCIAL</t>
  </si>
  <si>
    <t>GENERALITAT. SUBVENCIONES ACTIVIDADES EXTRAESCOLARES</t>
  </si>
  <si>
    <t>GENERALITAT. SUBVENCIÓN PLAN CORRESPONSABLES</t>
  </si>
  <si>
    <t>GENERALITAT. PROGRAMAS DE JUVENTUD</t>
  </si>
  <si>
    <t>GENERALITAT. XARXA JOVE: TASOC 2022</t>
  </si>
  <si>
    <t>GENERALITAT VALENCIANA XARXA JOVE:TÉCNICO JUVENTUD Y TASOC</t>
  </si>
  <si>
    <t>GENERALITAT. SUBVENCIÓN JUZGADO DE PAZ</t>
  </si>
  <si>
    <t>GENERALITAT. SUBVENCÓN DERECHOS DE LA INFANCIA 2022</t>
  </si>
  <si>
    <t>GENERALITAT. ACTIVIDADES EXTRAESCOLARES Y COMPLEM. 2022</t>
  </si>
  <si>
    <t>GENERALITAT.AYUDAS FERIA DE COMERCIO CMPFER</t>
  </si>
  <si>
    <t>GENERALITAT.INSERCION LABORAL MUJERES 2022</t>
  </si>
  <si>
    <t>IVAJ. CONTRATACIÓN PROFESIONALES JUVENTUD 2020</t>
  </si>
  <si>
    <t>LABORA. EMCORP 2020-2021</t>
  </si>
  <si>
    <t>LABORA. PROGRAMA EMPLEO COVID 2020</t>
  </si>
  <si>
    <t>AVSRE.PROTECCIÓN CIVIL 2020. EQUIPAMIENTO</t>
  </si>
  <si>
    <t>AVSRE.PROTECCION CIVIL 2020. PRIMAS DE SEGUROS</t>
  </si>
  <si>
    <t>LABORA. EMPUJU 2020</t>
  </si>
  <si>
    <t>IVAJ. CONTRATACIÓN TÉCNICO JUVENTUD 2021</t>
  </si>
  <si>
    <t>LABORA. EMCORP 2021</t>
  </si>
  <si>
    <t>AVSRE. PLANES DE EMERGENCIA E INUNDACIONES 2021</t>
  </si>
  <si>
    <t>LABORA. ECOVID 2021</t>
  </si>
  <si>
    <t>LABORA. EMPUJU 2021</t>
  </si>
  <si>
    <t>LABORA. TALLER DE EMPLEO 2021</t>
  </si>
  <si>
    <t>AVSRE. PROTECCIÓN CIVIL 2021. EQUIPAMIENTO</t>
  </si>
  <si>
    <t>AVSRE. PROTECCIÓN CIVIL 2021. PRIMAS SEGUROS</t>
  </si>
  <si>
    <t>GENERALITAT. CAMBIO CLIMÁTICO 2020</t>
  </si>
  <si>
    <t>GENERALITAT. SUBVENCIÓN MEDIAPROP</t>
  </si>
  <si>
    <t>GENERALITAT. SUBVENCIÓN COMERCIO, CONSUMO Y ARTESANIA</t>
  </si>
  <si>
    <t>LABORA. EMPUJU 2022</t>
  </si>
  <si>
    <t>LABORA. EXPLUS 2022</t>
  </si>
  <si>
    <t>LABORA. ILDONA 2022</t>
  </si>
  <si>
    <t>LABORA. TALLER DE EMPLEO PARA MUJERES 22/23. FOTAEM 2022</t>
  </si>
  <si>
    <t>LABORA. TALLER EMPLEO 22/23 FOTAE</t>
  </si>
  <si>
    <t>LABORA. ERTFE 2022</t>
  </si>
  <si>
    <t>GENERALITAT. SUBVENCIÓN FONDO BIBLIOGRÁFICO</t>
  </si>
  <si>
    <t>GENERALITAT.DESARROLLO SOSTENIBLE 2023:WE ARE FUTURE</t>
  </si>
  <si>
    <t>GENERALITAT. JUZGADO DE PAZ 2023</t>
  </si>
  <si>
    <t>LABORA. EMPUJU 2023</t>
  </si>
  <si>
    <t>LABORA. EXPLUS 2023</t>
  </si>
  <si>
    <t>DIPUTACIÓN. SARC 2020: PROGRAMACIÓN CULTURAL</t>
  </si>
  <si>
    <t>DIPUTACIÓN. SUBVENCION RESPONSABILIDAD SOCIAL 2021</t>
  </si>
  <si>
    <t>DIPUTACIÓN. PARTICIPACIÓN 2020. CAMINOS SALUDABLES</t>
  </si>
  <si>
    <t>DIPUTACIÓN. TRANSPARENCIA 2020</t>
  </si>
  <si>
    <t>DIPUTACION. SARC 2021: PROGRAMACION CULTURAL</t>
  </si>
  <si>
    <t>DIPUTACIÓN. TRANSPARENCIA, PARTICIPACIO Y BUEN GOBIERNO 2021</t>
  </si>
  <si>
    <t>DIPUTACION. RED VIOGEN 2021</t>
  </si>
  <si>
    <t>DIPUTACIÓN. RED VIOGEN</t>
  </si>
  <si>
    <t>DIPUTACIÓN. PREVENCIÓN DROGODEPENDENCIA Y ADICCIONES</t>
  </si>
  <si>
    <t>DIPUTACIÓN. TRANSPARENCIA 2022</t>
  </si>
  <si>
    <t>DIPUTACIÓN PARTICIPACIÓN 2022</t>
  </si>
  <si>
    <t>DIPUTACIÓN. DESINSECTACIÓN Y DESRATIZACIÓN</t>
  </si>
  <si>
    <t>DIPUTACIÓN. TRANSPARENCIA</t>
  </si>
  <si>
    <t>DIPUTACIÓN. SARC</t>
  </si>
  <si>
    <t>DIPUTACIÓN. SUBVENCIÓN RESPONSABILITAT SOCIAL</t>
  </si>
  <si>
    <t>DIPUTACIÓN. RED VIOGEN 2020</t>
  </si>
  <si>
    <t>DIPUTACION. PLAN RESISTE 2021</t>
  </si>
  <si>
    <t>DIPUTACIÓN. SUBVENCIÓN REACCIONA EFIC. ENERGÉTICA EDIF. MUN.</t>
  </si>
  <si>
    <t>DIPUTACIÓN. SUBVENCIÓN RESPONSABILIDAD SOCIAL 2022</t>
  </si>
  <si>
    <t>DIPUTACIÓN. SUBVENCIÓN MEMORIA HISTÓRICA</t>
  </si>
  <si>
    <t>DIPUTACION.PLAN REACCION 2022 FASE II: VIAS CICLOPEATONALES</t>
  </si>
  <si>
    <t>SUBVENCION MANCOMUNIDAD SERVICIOS SOCIALES</t>
  </si>
  <si>
    <t>MANCOMUNITAT HORTA NORD. AYUDAS EMERGENCIA POR CRISIS COVID</t>
  </si>
  <si>
    <t>SUBV. FEDERACIONES DE MUNICIPIOS Y PROVINCIAS</t>
  </si>
  <si>
    <t>TRANSFERENCIAS CORRIENTES DE EMPRESAS</t>
  </si>
  <si>
    <t>FEMP.PROMOCION DEPORTE Y ALIMENT SALUDABLE 2021</t>
  </si>
  <si>
    <t>DONACION INCLUSEU GASTOS COMUNES-HUNGRIA</t>
  </si>
  <si>
    <t>DONACION INCLUSEU GASTOS COMUNES-IRLANDA</t>
  </si>
  <si>
    <t>DONACION INCLUSEU GASTOS COMUNES-PORTUGAL</t>
  </si>
  <si>
    <t>DONACION INCLUSEU GASTOS COMUNES-RUMANIA</t>
  </si>
  <si>
    <t>DONACION INCLUSEU GASTOS COMUNES-POLONIA</t>
  </si>
  <si>
    <t>DONACION INCLUSEU GASTOS COMUNES-ITALIA</t>
  </si>
  <si>
    <t>DONACION INCLUSEU GASTOS COMUNES-PAISES BAJOS</t>
  </si>
  <si>
    <t>COMISIÓN EUROPEA. PROGRAMA INCLUSEU</t>
  </si>
  <si>
    <t>INTERESES DE DEPÓSITOS</t>
  </si>
  <si>
    <t>ARRENDAMIENTOS DE FINCAS RÚSTICAS</t>
  </si>
  <si>
    <t>CONCESIONES ADMINISTRATIVAS. BAR POLIDEPORTIVO PACO CAMARASA</t>
  </si>
  <si>
    <t>APROVECHAMIENTOS AGRÍCOLAS Y FORESTALES</t>
  </si>
  <si>
    <t>OTROS INGRESOS PATRIMONIALES</t>
  </si>
  <si>
    <t>ENAJENACIÓN PATRIMONIO MUNICIPAL DEL SUELO</t>
  </si>
  <si>
    <t>DE OTRAS INVERSIONES REALES</t>
  </si>
  <si>
    <t>ESTADO. INVERSIONES REPARACIÓN GOTA FRÍA</t>
  </si>
  <si>
    <t>MINISTERIO. PLAN DE BARRIOS: REGENERACION URBANA</t>
  </si>
  <si>
    <t>SUBVENCIÓN GVA EDIFICANT</t>
  </si>
  <si>
    <t>GENERALITAT. PLA EDIFICANT: DCCIÓN Y OBRA IES RAFELBUNYOL</t>
  </si>
  <si>
    <t>GENERALITAT. MEMORIA HISTORICA 2021: RETIRADA PANEL</t>
  </si>
  <si>
    <t>GENERALITAT. MEMORIA HISTÓRICA 2022:RETIRADA DE CENOTAFIO</t>
  </si>
  <si>
    <t>GENERALITAT. ESPACIOS ESCENICOS 2023</t>
  </si>
  <si>
    <t>GENERALITAT. EQUIPAMIENTO REMARASA 2021</t>
  </si>
  <si>
    <t>GENERALITA. PLAN EDIFICANT: CEIP VERGE DEL MIRACLE</t>
  </si>
  <si>
    <t>TRANSF. GVA IVACE RECORRIDO BIOSALUDABLE</t>
  </si>
  <si>
    <t>GENERALITAT. SUBVENCIÓN EQUIPAMIENTO REMARASA 2020</t>
  </si>
  <si>
    <t>GENERALITAT. INSTALACIONES Y EQUIPAMIENTO ESPACIOS ESCÉNICOS</t>
  </si>
  <si>
    <t>GENERALITAT. PLA CONVIVINT</t>
  </si>
  <si>
    <t>GENERALITAT. PLAN RECUPERACIÓN, TRANSFORMACIÓN Y RESILIENCIA</t>
  </si>
  <si>
    <t>GENERALITAT. SUBVENCIÓN FONDO BIBLIOGRÁFICO 2022</t>
  </si>
  <si>
    <t>GENERALITAT. MOBILIARIO BIBLIOTECA 2022</t>
  </si>
  <si>
    <t>GENERALITAT. MATERIAL BIBLIOGRAFICO 2021/2022</t>
  </si>
  <si>
    <t>IVACE. PARQUES EMPRESARIALES 2021</t>
  </si>
  <si>
    <t>IVACE. VEHICULOS ELECTRICOS 2021</t>
  </si>
  <si>
    <t>IVACE. MEJORA POLÍGONOS 2022</t>
  </si>
  <si>
    <t>IVACE 2023. MEJORA POLIGONO HORTETA</t>
  </si>
  <si>
    <t>IVACE 2023. MEJORA POLIGONO SECTOR V</t>
  </si>
  <si>
    <t>PLAN INV. 2020. ADECUACIÓN EDIFICIOS NORMATIVA</t>
  </si>
  <si>
    <t>PLAN INV. 2020. ADECUACIÓN Y ACCESIBILIDAD CENTRO SOCIAL POL</t>
  </si>
  <si>
    <t>PLAN INV. 2020. ALUMBRADO C/CALVARIO Y 4 CUADROS ELÉCTRICOS</t>
  </si>
  <si>
    <t>PLAN INV. 2020. URBANIZACIÓN ENTORNO AYTO Y TRIBUNAL AIGUES</t>
  </si>
  <si>
    <t>PLAN INV. 2020. ILUMINACIÓN CAMPO DE FÚTBOL</t>
  </si>
  <si>
    <t>PLAN INV. 2020. CAMIÓN PLUMA</t>
  </si>
  <si>
    <t>PLAN INV. 2020. ASCENSOR JEFATURA POLICÍA</t>
  </si>
  <si>
    <t>PLAN INV. 2020. IMPLEMENTACIÓN TARJETA CIUDADANA</t>
  </si>
  <si>
    <t>PLAN INV. 2020. SUMINISTRO LED POLÍGONO</t>
  </si>
  <si>
    <t>PLAN INV. 2020. MOBILIARIO CENTRO SOCIAL</t>
  </si>
  <si>
    <t>PLAN INV. 2020. ILUMINACIÓN AUDITORIO</t>
  </si>
  <si>
    <t>PLAN INV. 2020. SUMINISTRO DE VALLAS</t>
  </si>
  <si>
    <t>DIPUTACIÓN. MEMORIA HISTÓRICA 2020. LINEA DEFENSA INMEDIATA</t>
  </si>
  <si>
    <t>DIPUTACIÓN. SUBV. NOMINATIVA REPARACIÓN C. SOCIAL Y JUZGADO</t>
  </si>
  <si>
    <t>DIPUTACION. SMART CITY 2021</t>
  </si>
  <si>
    <t>DIPUTACION. SMART CITY II 2021</t>
  </si>
  <si>
    <t>DIPUTACIÓN.PLAN INV 22/23.URBANIZACION VIARIABARRIO EL PILAR</t>
  </si>
  <si>
    <t>DIPUTACION.PLAN INV 22/23.REMODELACION PARCIAL AYUNTAMIENTO</t>
  </si>
  <si>
    <t>DIPUTACION.PLAN INV 22/23.CUADROS ELÉCTRICOS POLÍGONO</t>
  </si>
  <si>
    <t>SUBV. IFS 2018 MEJORA DE FRONTONES</t>
  </si>
  <si>
    <t>SUBVENCIÓN IFS 2018 MILLORA ESPAI EDUCATIUS</t>
  </si>
  <si>
    <t>DIPU.PLAN INV 22/23.ESTACION RECARGA VEHIC.ELECT LA SENYERA</t>
  </si>
  <si>
    <t>DIPU.PLAN INV 22/23.ESTACION RECARGA VEH.ELEC LA CORONA</t>
  </si>
  <si>
    <t>DIPUTACIÓN. SMARTCITY 2022:PASOS PEATONES INTELIGENTES</t>
  </si>
  <si>
    <t>DIPUTACION. REACCIONA A 2022:PANEL FOTOVOLTAICO BIBLIOTECA</t>
  </si>
  <si>
    <t>DIPUTACION. REACCIONA FASE III:CAMINOS ESCOLARES</t>
  </si>
  <si>
    <t>DIPUTACIÓN. MEMORIA HISTÓRICA</t>
  </si>
  <si>
    <t>DIPUTACION.MEMORIA HISTORICA 23/24. FASE 3 Y 4 ESTRUCT.MILIT</t>
  </si>
  <si>
    <t>REMANENTE DE TESORERÍA PARA GASTOS GENERALES</t>
  </si>
  <si>
    <t>PARA GASTOS CON FINANCIACIÓN AFECTADA</t>
  </si>
  <si>
    <t>INGRESOS</t>
  </si>
  <si>
    <t>GASTOS</t>
  </si>
  <si>
    <t xml:space="preserve">ELIMINAR 2024 </t>
  </si>
  <si>
    <t>CAP.VI: INVERSIONES</t>
  </si>
  <si>
    <t>CAP. V FONDO DE CONTINGENCIA</t>
  </si>
  <si>
    <t>CAP. V INGRESOS PATRIMONIALES</t>
  </si>
  <si>
    <t>CAP. IV TRANSFERENCIAS Y SUBVENCIONES CORRIENTES</t>
  </si>
  <si>
    <t>CAP. IV TRANSFERENCIAS CORRIENTES</t>
  </si>
  <si>
    <t>CAP. III GASTOS FINANCIEROS</t>
  </si>
  <si>
    <t>CAP. III TASAS Y OTROS INGRESOS</t>
  </si>
  <si>
    <t>CAP. II IMPUESTOS INDIRECTOS</t>
  </si>
  <si>
    <t>CAP. I IMPUESTOS DIRECTOS</t>
  </si>
  <si>
    <t>CAP. I GASTOS DE PERSONAL</t>
  </si>
  <si>
    <t>CAP. II GASTOS CORRIENTES EN BIENES Y SERVICIOS</t>
  </si>
  <si>
    <t>CAP VII : SUBVENCIONES Y TRANSF CAPITAL</t>
  </si>
  <si>
    <t>CAP. VIII: ACTIVOS FINANCIEROS</t>
  </si>
  <si>
    <t>CAP. VIII: VARIACION ACTIVOS FINANCIEROS</t>
  </si>
  <si>
    <t>CAP. VII: TRANSFERENCIAS DE CAPITAL</t>
  </si>
  <si>
    <t>CAP. VI: ENAJENACION INVERSIONES REALES</t>
  </si>
  <si>
    <t>CAP. IX: PASIVOS FINANCIEROS</t>
  </si>
  <si>
    <t>CAP. IX: VARIACION ACTIVOS FINANCIEROS</t>
  </si>
  <si>
    <t>PRMO LP IVACE 2024 FOTOVOLTAICA CENTRO SOCIAL</t>
  </si>
  <si>
    <t>PRMO LP IVACE 2024 FOTOVOLTAICA POLIDEPORTIVO</t>
  </si>
  <si>
    <t>PRESTAMO DE LEGISLATURA 2024-2027</t>
  </si>
  <si>
    <t>MINISTERIO DE CULTURA. PREMIO MARIA MOLINER 2023</t>
  </si>
  <si>
    <t>MINISTERIO. PLAN DE BARRIOS: SUBVENCIONES A LA EDIFICACION</t>
  </si>
  <si>
    <t>FEMP. BUENAS PRÁCTICAS 2023</t>
  </si>
  <si>
    <t>AYUNTAMIENTO DE LA POBLA DE FARNALS. CONVENIO POLICÍAS</t>
  </si>
  <si>
    <t>MINISTERIO DE CULTURA(INAEM). PRODUCCION ARTISTICA 2024</t>
  </si>
  <si>
    <t>GENERALITAT. PLA EDIFICANT: DCIÓN Y OBRA IES RAFELBUNYOL</t>
  </si>
  <si>
    <t>INSTITUTO VALENCIANO DE CULTURA. RAFELFESTIVAL 2023</t>
  </si>
  <si>
    <t>TOTAL CAPÍTULO 1</t>
  </si>
  <si>
    <t>TOTAL CAPÍTULO 2</t>
  </si>
  <si>
    <t>TOTAL CAPÍTULO 3</t>
  </si>
  <si>
    <t>TOTAL CAPÍTULO 4</t>
  </si>
  <si>
    <t>TOTAL CAPÍTULO 8</t>
  </si>
  <si>
    <t>TOTAL CAPÍTULO 9</t>
  </si>
  <si>
    <t>GENERALITAT. EQUIPAMIENTO BIBLIOTECA 2023</t>
  </si>
  <si>
    <t>MINISTERIO DE CULTURA. PREMIO MARIA MOLINER 2023.</t>
  </si>
  <si>
    <t>GENERALITAT. EQUIPAMIENTO RAMARASA 2023</t>
  </si>
  <si>
    <t>IVACE 2024.SUBV-PRMO FOTOVOLTAICA C.SOCIAL</t>
  </si>
  <si>
    <t>IVACE 2024.SUBV-PRMO FOTOVOLTAICA POLIDEPORTIVO</t>
  </si>
  <si>
    <t>DIPUTACION. SMARTCITY 2023 PROYECTO 1 HARDWARE</t>
  </si>
  <si>
    <t>TOTAL CAPÍTULO 7</t>
  </si>
  <si>
    <t>TOTAL CAPÍTULO 6</t>
  </si>
  <si>
    <t>TOTAL CAPÍTULO 5</t>
  </si>
  <si>
    <t>TOTAL PRESUPUESTO DE INGRESOS</t>
  </si>
  <si>
    <t>PRESUPUESTO - EJERCICIO 2025</t>
  </si>
  <si>
    <t>CAPÍTULO 1 IMPUESTOS DIRECTOS</t>
  </si>
  <si>
    <t>CAPÍTULO 2 IMPUESTOS INDIRECTOS</t>
  </si>
  <si>
    <t>CAPÍTULO 3 TASAS Y OTROS INGRESOS</t>
  </si>
  <si>
    <t>CAPÍTULO 5 INGRESOS PATRIMONIALES</t>
  </si>
  <si>
    <t>CAPÍTULO 6 ENAJENACION DE INVERSIONES REALES</t>
  </si>
  <si>
    <t>CAPÍTULO 7 TRANSFERENCIAS DE CAPITAL</t>
  </si>
  <si>
    <t>CAPÍTULO 8 VARIACION ACTIVOS FINANCIEROS</t>
  </si>
  <si>
    <t>CAPÍTULO 9 VARIACION PASIVOS FINANCIEROS</t>
  </si>
  <si>
    <t>Créditos Iniciales</t>
  </si>
  <si>
    <t>Obligaciones Reconocidas</t>
  </si>
  <si>
    <t>Crtos iniciales 2025</t>
  </si>
  <si>
    <t>PRESUPUESTO DE GASTOS - EJERCICIO 2025</t>
  </si>
  <si>
    <t>CTC - CI25</t>
  </si>
  <si>
    <t>ACTIVOS FINANCIEROS. PRÉSTAMOS A LARGO PLAZO</t>
  </si>
  <si>
    <t>PLAN DE BARRIOS. AYUDAS A LA EDIFICACIÓN</t>
  </si>
  <si>
    <t>Crtos. Iniciales 2024</t>
  </si>
  <si>
    <t>SEGURIDAD. SUSTITUCION CUBIERTA POLICIA POI 24</t>
  </si>
  <si>
    <t>SEGURIDAD.IVACE 2024: CÁMARAS DE VIGILANCIA (POL.HORTETA)</t>
  </si>
  <si>
    <t>SEGURIDAD. IVACE 2024: VIDEOVIGILANCIA (P.I SECTOR V)</t>
  </si>
  <si>
    <t>SEG.CIUDADANA.IVACE 203: INSTALACIÓN CCTV POL. HORTETA</t>
  </si>
  <si>
    <t>POLÍGONO SECTOR V. CCTV</t>
  </si>
  <si>
    <t>TRÁFICO. SISTEMA VIDEOVIGILANCIA DEPOSITO DE VEHICULOS</t>
  </si>
  <si>
    <t>TRÁFICO. IVACE 2024: SEÑALIZACIÓN VIARIA (POL. HORTETA)</t>
  </si>
  <si>
    <t>TRÁFICO. IVACE 2024: SEÑALIZACIÓN VIARIA (POL.SECTOR V)</t>
  </si>
  <si>
    <t>TRÁFICO. IVACE 2033: SEÑALIZACIÓN POL. HORTETA</t>
  </si>
  <si>
    <t>TRÁFICO.SEÑALIZACIÓN POL. SECTOR V</t>
  </si>
  <si>
    <t>MOVILIDAD. IVACE 2024: APARCABICIS (POL.HORTETA)</t>
  </si>
  <si>
    <t>MOVILIDAD. IVACE 2024: APARCABICIS (POL.SECTOR V)</t>
  </si>
  <si>
    <t>MOVILIDAD. PLAN INV. 24/27. SEÑALIZACIÓN VIARIA</t>
  </si>
  <si>
    <t>MOVILIDAD. MEJORA CARRIL BICI (POL.SECTOR V)</t>
  </si>
  <si>
    <t>PREVEN. Y EXTIN.INCENDIOS.IVACE 2024: HIDRANTES POL.HORTETA</t>
  </si>
  <si>
    <t>PREVEN. Y EXTIN.INCENDIOS.IVACE 2024: HIDRANTES POL.SECTOR V</t>
  </si>
  <si>
    <t>ACTUACIONES URBANISTICAS. BAÑOS PUBLICOS</t>
  </si>
  <si>
    <t>ACTUACIONES URBANISTICAS. ADAPTACION Y MEJORA ZONA MERCADO</t>
  </si>
  <si>
    <t>ACTUACIONES URBANISTICAS. MOBILIARIO Y SEÑALIZACION</t>
  </si>
  <si>
    <t>PLAN DE INVERSIONES 2020, URBANIZACION ENTORNO AYUNTAMIENTO</t>
  </si>
  <si>
    <t>VIAS PUBLICAS. PLA INV 22/23. BARRIO EL PILAR</t>
  </si>
  <si>
    <t>VIAS PUBLICAS. IVACE 2024: MEJORA ACERAS SECTOR V</t>
  </si>
  <si>
    <t>VIAS PUBLICAS. ADECUACION ACERA BARRANCO. POI 24-27</t>
  </si>
  <si>
    <t>VÍAS PÚBLICAS. IVACE 2024: MEJORA VIARIA (POL. HORTETA)</t>
  </si>
  <si>
    <t>VÍAS PÚBLICAS. IVACE 2024</t>
  </si>
  <si>
    <t>VIAS PUBLICAS. MOBILIARIO URBANO. PMS</t>
  </si>
  <si>
    <t>VIAS PUBLICAS. SEÑALIZACION VIARIA. POI 24-27</t>
  </si>
  <si>
    <t>VÍAS PÚBLICAS. IVACE 2023: MEJORA VIARIA SECTOR V (PMS)</t>
  </si>
  <si>
    <t>VÍAS PÚBLICAS. IVACE 2023: ASFALTADO POL. HORTETA</t>
  </si>
  <si>
    <t>VÍAS PÚBLICAS. COFINANCIACIÓN SUBVENCIONES</t>
  </si>
  <si>
    <t>VÍAS PÚBLICAS. MOBILIARIO URBANO (PMS)</t>
  </si>
  <si>
    <t>SANEAMIENTO Y AGUA POTABLE. MEJORAS RED (POL.HORTETA)</t>
  </si>
  <si>
    <t>RECOGIDA DE RESIDUOS. IVACE 2024: CONTENEDORE POL.HORTETA</t>
  </si>
  <si>
    <t>RECOGIDA DE RESIDUOS. IVACE 2024: CONTENEDORE POL.SECTOR V</t>
  </si>
  <si>
    <t>PLAN INV.22/23: CUADROS ELÉCTRICOS POLÍGONO</t>
  </si>
  <si>
    <t>ALUMBRADO PÚBLICO. IVACE 2024: INSTALACIONES (POL.HORTETA)</t>
  </si>
  <si>
    <t>ALUMBRADO PÚBLICO. IVACE 2024: INSTALACIONES (POL. SECTOR V)</t>
  </si>
  <si>
    <t>ALUMBRADO. EQUIPOS TELEGESTIÓN Y CONTROL INST. SMARCITY 2024</t>
  </si>
  <si>
    <t>ALUMBRADO PÚBLICO. SOFTWARE ANÁLISIS Y ESTUDIO CONSUMO ELECT</t>
  </si>
  <si>
    <t>ALUMBRADO. APP TELEGESTION Y CONTROL INST. SMARTCITY 2024</t>
  </si>
  <si>
    <t>ALUMBRADO PÚBLICO. INSTALACIONES SMART CITY</t>
  </si>
  <si>
    <t>MEDIO AMBIENTE. ALCORQUES Y MORERAS AV.ESPAÑA. POI 2024-2027</t>
  </si>
  <si>
    <t>MEDIO AMBIENTE. IVACE 2024:  ZONAS VERDES (POL. SECTOR V)</t>
  </si>
  <si>
    <t>MEDIO AMBIENTE. IVACE 24+POI:MEJORA ZONAS VERDES HORTETA</t>
  </si>
  <si>
    <t>MEDIO AMBIENTE. ADQUISICIÓN DE VEHÍCULOS</t>
  </si>
  <si>
    <t>PARQUES Y JARDINES. IVACE 24+POI: ROCODROMO SECTOR V</t>
  </si>
  <si>
    <t>PARQUES Y JARDINES. ADECUACIÓN ENTORNO PARKOUR P.AUSIAS MARC</t>
  </si>
  <si>
    <t>PARQUES Y JARDINES. MOBILIARIO (PMS)</t>
  </si>
  <si>
    <t>PARQUES Y JARDINES. IVACE 2023: ARBOLADO POLÍGONO SECTOR V</t>
  </si>
  <si>
    <t>PARQUES Y JARDINES. ARBOLADO (PMS)</t>
  </si>
  <si>
    <t>PROTECCION M.AMB.IVACE 24+POI: FOTOVOLTAICA TALLERAM HORTETA</t>
  </si>
  <si>
    <t>PROTECCION M.AMB.IVACE+POI: FOTOVOLTAICA POLICIA SECTOR V</t>
  </si>
  <si>
    <t>PROTEC.M.AMB. IVACE 2024:PMO SUBVENCION FOTOVOLTAICA C.SOCIA</t>
  </si>
  <si>
    <t>PROTEC.M.AMB. IVACE 2024:PMO SUBVENCION FOTOVOLTAICA POLIDEP</t>
  </si>
  <si>
    <t>PERSONAS MAYORES. PLA CONVIVINT: CENTRO DE DÍA</t>
  </si>
  <si>
    <t>PERSONA MAYORES.PLA CONVIVINT. CENTRO DE DIA. DELEGACION</t>
  </si>
  <si>
    <t>TALLERAM. OBRAS DE ACCESIBILIDAD 2024</t>
  </si>
  <si>
    <t>TALLER EMPLEO 23/24. MOBILIARIO Y ENSERES</t>
  </si>
  <si>
    <t>TALLER DE EMPLEO 23/24. ADQUISICION EQUIPOS PROCESOS DE INFO</t>
  </si>
  <si>
    <t>EDUCACION. PLA EDIFICANT: CEIP VERGE DEL MIRACLE</t>
  </si>
  <si>
    <t>EDUCACION.PLA EDIFICANT. CEIP VERGE MIRACLE. DELEGACION</t>
  </si>
  <si>
    <t>PLA EDIFICANT. DIRECCIÓN Y EJECUCIÓN OBRA IES RAFELBUNYOL</t>
  </si>
  <si>
    <t>PLA EDIFICANT. DCCIO Y EJEC OBRA IES RAFELBUNYOL. DELEGACION</t>
  </si>
  <si>
    <t>FPA. EQUIPOS INFORMÁTICOS</t>
  </si>
  <si>
    <t>TALLERAM. GV + POI: OBRAS DE ACCESIBILIDAD.</t>
  </si>
  <si>
    <t>ESCOLETA MUNICIPAL. REPARACIÓN Y REACONDICIONAMIENTO (PMS)</t>
  </si>
  <si>
    <t>BIBLIOTECA. MAQUINARIA, INSTALACIONES TECNICAS Y UTILLAJE</t>
  </si>
  <si>
    <t>BIBLIOTECA. ADQUISICIÓN FONDO BIBLIOGRÁFICO</t>
  </si>
  <si>
    <t>INSTALACIONES CULTURALES. AA Y GRUPO ELECT. AUDITORIO (PMS)</t>
  </si>
  <si>
    <t>INSTALACIONES CULTURALES. SALA DE EXPOSICIONES</t>
  </si>
  <si>
    <t>PATRIMONIO. RECUPERACION NIDO AMETRALLADORA GERMANELLS 24/25</t>
  </si>
  <si>
    <t>INSTALACIONES DEPORTIVAS. GEOTERMIA PISICNA (IVACE 2024)</t>
  </si>
  <si>
    <t>INSTALACIONES DEPORTIVAS. SUSTITUCIÓN BOMBA. PMS 2020</t>
  </si>
  <si>
    <t>INSTALACIONES DEPORTIVAS. ADAPTACIÓN DEPÓSITO. PMS</t>
  </si>
  <si>
    <t>INSTALACIONES DEPORTIVAAS. INVERSIONES DE REPOSICIÓN EN INFR</t>
  </si>
  <si>
    <t>INSTALACIONES DEPORTIVAS. INVERSIONES REPOSICIÓN INSTALACION</t>
  </si>
  <si>
    <t>INDUSTRIA. IVACE 2024: APLICATIVO INFORMATICO POL.HORTETA</t>
  </si>
  <si>
    <t>ADMINISTRACION GENERAL. FOTOVOLTAICA TALLERAM. POI 24-27</t>
  </si>
  <si>
    <t>ADMINISTRACION GENERAL. FOTOVOLTAICA POLICIA. POI 24-27</t>
  </si>
  <si>
    <t>PLAN DE INVERSIONES 2022. REFORMA EDIFICIO CASA CONSISTORIAL</t>
  </si>
  <si>
    <t>ADMINISTRACION GENERAL. MEJORA ACCESIBILIDAD ALMACEN. POI 24</t>
  </si>
  <si>
    <t>ADMINISTRACION GENERAL. SUSTITUCION CUBIERTA POLICIA. POI 24</t>
  </si>
  <si>
    <t>EDIFICIOS. APP TELEGESTION Y CONTROL INST.ELECT.SMARTCITY 24</t>
  </si>
  <si>
    <t>ADMON GENERAL. INSTAL.FOTOVOLTAICA CENTRO SOCIAL P REACCIONA</t>
  </si>
  <si>
    <t>ADMON GENERAL. INSTAL. FOTOVOLTAICA AYTO. PLAN REACCIONA</t>
  </si>
  <si>
    <t>ADMINISTRACIÓN GENERAL. ADECUACIÓN ALMACÉN C.MAGDALENA</t>
  </si>
  <si>
    <t>INFORMÁTICA. EQUIPAMIENTO INFORMÁTICO</t>
  </si>
  <si>
    <t>SERVICIOS SOCIALES. APORTACIÓN FONS VALENCIÀ SOLIDARITAT</t>
  </si>
  <si>
    <t>SUBVENCIÓN NOMINATIVA AMAS DE CASA TYRIUS</t>
  </si>
  <si>
    <t>PROMOCIÓN CULTURAL. DANSES, CANT I MÚSICA TRADICIONAL DE RAF</t>
  </si>
  <si>
    <t>FIESTAS. SUBVENCIÓN NOMINATIVA FESTEROS SANT ANTONI</t>
  </si>
  <si>
    <t>FIESTAS. SUBVENCIÓN NOMINATIVA COFRADÍA DEL CRISTO</t>
  </si>
  <si>
    <t>FIESTAS. SUBVENCIÓN ASOCIACIÓN SANT ANTONI</t>
  </si>
  <si>
    <t>FIESTAS. SUBVENCIÓN NOMINATIVA FILLES DE MARÍA</t>
  </si>
  <si>
    <t>PROMOCIÓN DEL DEPORTE. SUBV. NOMINATIVA CLUB DE FÚTBOL RAFEL</t>
  </si>
  <si>
    <t>PROMOCIÓN DEL DEPORTE. SRK RAFELBUNYOL CF VETERANS</t>
  </si>
  <si>
    <t>INFORMACIÓN Y PROMOCIÓN TURÍSTICA. APORTACIONES MANCOMUNIDAD</t>
  </si>
  <si>
    <t>TRANSPORTE PÚBLICO. APORTACIONES A MANCOMUNITAT</t>
  </si>
  <si>
    <t>ÓRGANOS DE GOBIERNO. ASIGNACIONES A GRUPOS POLÍTICOS</t>
  </si>
  <si>
    <t>ADMINISTRACION GENERAL. CONVENIO POBLA DE FARNALS</t>
  </si>
  <si>
    <t>ADMINISTRACIÓN GENERAL. CONVENIO BOLSAS EMPLEO TALENTUM</t>
  </si>
  <si>
    <t>INTERESES PRÉSTAMO PLAN DE AJUSTE 2012</t>
  </si>
  <si>
    <t>OTROS GASTOS FINANCIEROS DE PRÉSTAMOS</t>
  </si>
  <si>
    <t>SEGURIDAD CIUDADANA. TRABAJOS REALIZADOS POR OTRAS EMPRESAS</t>
  </si>
  <si>
    <t>POLICÍA LOCAL. RENTING EQUIPOS PARA PROCESOS DE INFORMACIÓN</t>
  </si>
  <si>
    <t>SEGURIDAD CIUDADANA. MANTENIMIENTO Y CONSERVACIÓN VEHÍCULOS</t>
  </si>
  <si>
    <t>SEGURIDAD CIUDADANA. REPARACIÓN VEHÍCULOS POLICÍA</t>
  </si>
  <si>
    <t>SEGURIDAD CIUDADANA. MATERIAL OFICINA POLICÍA LOCAL</t>
  </si>
  <si>
    <t>SEGURIDAD CIUDADANA. COMBUSTIBLES Y CARBURANTES VEHÍCULOS PO</t>
  </si>
  <si>
    <t>SEGURIDAD CIUDADANA. VESTUARIO Y EQUIPO POLICÍA LOCAL</t>
  </si>
  <si>
    <t>SEGURIDAD CIUDADANA. SUMINISTRO REPUESTOS VEHÍCULOS</t>
  </si>
  <si>
    <t>SEGURIDAD CIUDADANA. SEGUROS VEHÍCULOS POLICÍA LOCAL</t>
  </si>
  <si>
    <t>SEGURIDAD CIUDADANA. OTROS GASTOS DIVERSOS POLICÍA LOCAL</t>
  </si>
  <si>
    <t>TRÁFICO. PROYECTOS Y PLANES TECNICOS</t>
  </si>
  <si>
    <t>TRÁFICO Y ESTACIONAMIENTO. ARRENDAMIENTO SOLARES</t>
  </si>
  <si>
    <t>TRÁFICO Y ESTACIONAMIENTO. ADECUACIÓN SOLARES</t>
  </si>
  <si>
    <t>MOVILIDAD. MAQUINARIA, INSTALACIONES TÉCNICAS Y UTILLAJE</t>
  </si>
  <si>
    <t>URBANISMO. OFICINA DE REHABILITACIÓN. PLAN DE BARRIOS</t>
  </si>
  <si>
    <t>URBANISMO. ESTUDIOS TRABAJOS PROYECTOS TÉCNICOS Y EUROPEOS</t>
  </si>
  <si>
    <t>VÍAS PÚBLICAS. COMBUSTIBLES MAQUINARIA Y VEHÍCULOS</t>
  </si>
  <si>
    <t>VÍAS PÚBLICAS. SEGUROS MAQUINARIA Y VEHÍCULOS</t>
  </si>
  <si>
    <t>LIMPIEZA VIARIA. REPARACIÓN Y MANTENIMIENTO VEHÍCULOS</t>
  </si>
  <si>
    <t>LIMPIEZA VIARIA. SEGUROS MAQUINARIA Y VEHÍCULOS</t>
  </si>
  <si>
    <t>ALUMBRADO PÚBLICO. TRABAJOS REALIZADOS POR OTRAS EMPRESAS</t>
  </si>
  <si>
    <t>PARQUES Y JARDINES. SUMINISTRO PRODUCTOS AGRÍCOLAS DE JARDIN</t>
  </si>
  <si>
    <t>PARQUES Y JARDINES. SEGUROS MAQUINARIA Y VEHÍCULOS</t>
  </si>
  <si>
    <t>IGUALDAD. ATENCIONES PROTOCOLARIAS Y REPRESENTATIVAS</t>
  </si>
  <si>
    <t>TALLER DE EMPLEO MUJERES 22/23. GASTOS DIVERSOS</t>
  </si>
  <si>
    <t>TALLER DE EMPLEO 22/23. GASTOS DIVERSOS</t>
  </si>
  <si>
    <t>TALLER DE EMPLEO 23/24. EQUIPOS PROCESOS DE INFORMACION</t>
  </si>
  <si>
    <t>TALLER DE EMPLEO 23/24. VESTUARIO, UNIFORMIDAD Y EPIS</t>
  </si>
  <si>
    <t>TALLER DE EMPLEO 23/24. ACTIVIDADES</t>
  </si>
  <si>
    <t>TALLER DE EMPLEO 23/24. GASTOS DIVERSOS</t>
  </si>
  <si>
    <t>CENTROS ESCOLARES. GASTOS DIVERSOS CONSERJERÍA</t>
  </si>
  <si>
    <t>PFCB. REPARACIONES MAQUINARIA TALLER MECÁNICA</t>
  </si>
  <si>
    <t>PFCB. REPARACIONES MAQUINARIA TALLER CERÁMICA</t>
  </si>
  <si>
    <t>FPA. CONSERVACIÓN Y REPARACIONES EPA.</t>
  </si>
  <si>
    <t>EDUCACIÓN. SUMINISTROS INFORMÁTICOS FPA</t>
  </si>
  <si>
    <t>ESCUELA VERANO Y NAVIDAD. TRABAJOS REALIZADOS OTRAS EMPRESAS</t>
  </si>
  <si>
    <t>JUVENTUD. RESTAURACIÓN ESCUELA DE VERANO Y NAVIDAD</t>
  </si>
  <si>
    <t>PROMOCIÓN JUVENTUD. ATENC. PROTOCOLARIAS Y REPRESENTATIVAS</t>
  </si>
  <si>
    <t>PROYECTOS EUROPEOS. INCLUSEU</t>
  </si>
  <si>
    <t>PATRIMONIO. DIGITALIZACIÓN ARCHIVO HISTÓRICO</t>
  </si>
  <si>
    <t>MEMORIA DEMOCRÁTICA. TRABAJOS TÉCNICOS</t>
  </si>
  <si>
    <t>FIESTAS. ARRENDAMIENTO DE INSTALACIONES, UTILLAJE Y OTROS</t>
  </si>
  <si>
    <t>FIESTAS LOCALES. CÁNONES</t>
  </si>
  <si>
    <t>PROMOCION DEL DEPORTE. PLANES Y PROGRAMAS TECNICOS</t>
  </si>
  <si>
    <t>INSTALACIONES DEPORTIVAS. MTO Y REPAR.MAQUINARIA Y UTILLAJE</t>
  </si>
  <si>
    <t>INSTALACIONES DEPORTIVAS. APP RESERVAS Y CONTROL DE ACCESOS</t>
  </si>
  <si>
    <t>COMERCIO Y PYMES. PLANES, PROYECTOS Y TRABAJOS TECNICOS</t>
  </si>
  <si>
    <t>GOBIERNO ABIERTO. OTROS SUMINISTROS</t>
  </si>
  <si>
    <t>AGENDA 2030. CAMPAÑAS DE SENSIBILIZACIÓN, CONCIENCIACION Y P</t>
  </si>
  <si>
    <t>AGENDA 2030. DESARROLLO DE PROYECTOS, ESTUDIOS Y CONSULTORIA</t>
  </si>
  <si>
    <t>GOBIERNO ABIERTO. OTRAS INDEMNIZACIONES</t>
  </si>
  <si>
    <t>AGENDA 2030. LABORATORIO DE INNOVACIÓN</t>
  </si>
  <si>
    <t>GESTIÓN DEL CONOCIMIENTO. PLATAFORMA IDDIGO SMART CITY</t>
  </si>
  <si>
    <t>ADMINISTRACIÓN GENERAL. ATENCIONES PROTOCOLARIAS Y REPRESENT</t>
  </si>
  <si>
    <t>ADMINISTRACIÓN GENERAL. REGISTRO HORARIO</t>
  </si>
  <si>
    <t>ADMINISTRACIÓN GENERAL. REPAR.MTO. Y CONSERV. VEHÍCULOS</t>
  </si>
  <si>
    <t>COMUNICACIÓN. CAMPAÑAS DE INFORMACIÓN Y DIVULGACIÓN</t>
  </si>
  <si>
    <t>INFORMÁTICO. SUMIN. MATERIAL INFORMÁTICO NO INVENTARIABLE</t>
  </si>
  <si>
    <t>TESORERÍA. APLICATIVOS INFORMATICOS</t>
  </si>
  <si>
    <t>CAPÍTULO I</t>
  </si>
  <si>
    <t>CAPÍTULO II</t>
  </si>
  <si>
    <t>CAPÍTULO III</t>
  </si>
  <si>
    <t>CAPÍTULO IV</t>
  </si>
  <si>
    <t>CAPÍTULO V</t>
  </si>
  <si>
    <t>CAPÍTULO VI</t>
  </si>
  <si>
    <t>CAPÍTULO VII</t>
  </si>
  <si>
    <t>CAPÍTULO VIII</t>
  </si>
  <si>
    <t>CAPÍTULO IX</t>
  </si>
  <si>
    <t>NOTA</t>
  </si>
  <si>
    <t>Hay Que subir el importe de préstamos al personal, tanto aquí como en el capitulo 8 de ingresos, al menos a 12000 €</t>
  </si>
  <si>
    <t>Hablar con Fernando. Hemos amortizado toda la deuda pero tenemos un préstamo de legislatura, por lo que cambiará bastante</t>
  </si>
  <si>
    <t>Hay que revisar el importe de la Manco. El del Plan de Barrios ya lo cambiaré cuando tenga el dato en unas semanas. También afectará a la partida del Plan de Barrios de inversión y gasto corriente</t>
  </si>
  <si>
    <t xml:space="preserve">Los que están en rojo son por proyectos concretos de 2024 y debería quedar a 0 en 2025. De todos modos lo revisaré cuando pueda por si tenemos que poner algo de dinero el año que viene si hay cofinanciación con recursos propios y no hemos reconocido toda la obligación este año </t>
  </si>
  <si>
    <t>Este importe es un porcentaje de la suma de varios capítulos. Puedes dejarlo en blanco y ya lo calcularé cuando tengamos los datos definitivos</t>
  </si>
  <si>
    <t>Hay que revisar todas la aplicaciones de la Manco, que suben para el año que viene. Mila puede calcularlo con las últimas liquidaciones . Hay que revisar todas la aplicaciones de la Manco, que suben para el año que viene. Mila puede calcularlo con las últimas liquidacionesHay que aumentar la dotación para las ayudas de inclusión y podemos revisar a la baja seguramente la del menjar a casa</t>
  </si>
  <si>
    <t>URBANISMO. DESTINO</t>
  </si>
  <si>
    <t>VÍAS PÚBLICAS. LABORAL TEMPORAL</t>
  </si>
  <si>
    <t>VÍAS PÚBLICAS. LABORAL FIJO</t>
  </si>
  <si>
    <t>VÍAS PÚBLICAS. HORAS EXTRAORDINARIAS</t>
  </si>
  <si>
    <t>VÍAS PÚBLICAS. ANTIGÜEDAD LABORAL</t>
  </si>
  <si>
    <t>VÍAS PÚBLICAS. PRODUCTIVIDAD</t>
  </si>
  <si>
    <t>VÍAS PÚBLICAS. SEGURIDAD SOCIAL</t>
  </si>
  <si>
    <t>LIMPIEZA VIARIA. LABORAL FIJO</t>
  </si>
  <si>
    <t>LIMPIEZA VIARIA. HORAS EXTRAORDINARIAS</t>
  </si>
  <si>
    <t>LIMPIEZA VIARIA. ANTIGÜEDAD LABORAL FIJO</t>
  </si>
  <si>
    <t>LIMPIEZA VIARIA. LABORAL TEMPORAL</t>
  </si>
  <si>
    <t>LIMPIEZA VIARIA. LABORAL INDEFINIDO</t>
  </si>
  <si>
    <t>LIMPIEZA VIARIA. ANTIGÜEDAD LABORAL INDEFINIDO</t>
  </si>
  <si>
    <t>LIMPIEZA VIARIA. PRODUCTIVIDAD</t>
  </si>
  <si>
    <t>PARQUES Y JARDINES. LABORAL FIJO</t>
  </si>
  <si>
    <t>PARQUES Y JARDINES. HORAS EXTRAORDINARIAS</t>
  </si>
  <si>
    <t>PARQUES Y JARDINES. ANTIGÜEDAD LABORAL FIJO</t>
  </si>
  <si>
    <t>PARQUES Y JARDINES. LABORAL INDEFINIDO</t>
  </si>
  <si>
    <t>PARQUES Y JARDINES. ANTIGÜEDAD LABORAL INDEFINIDO</t>
  </si>
  <si>
    <t>PARQUES Y JARDINES. SEGURIDAD SOCIAL</t>
  </si>
  <si>
    <t>OTRAS PRESTACIONES A EMPLEADOS PÚBLICOS. ACCIÓN SOCIAL</t>
  </si>
  <si>
    <t>SERVICIOS SOCIALES. LABORAL FIJO</t>
  </si>
  <si>
    <t>SERVICIOS SOCIALES. ANTIGÜEDAD LABORAL FIJO</t>
  </si>
  <si>
    <t>SERVICIOS SOCIALES. PRODUCTIVIDAD</t>
  </si>
  <si>
    <t>SERVICIOS SOCIALES. SEGURIDAD SOCIAL</t>
  </si>
  <si>
    <t>IGUALDAD. SUELDO A2</t>
  </si>
  <si>
    <t>IGUALDAD. COMPLEMENTO DESTINO</t>
  </si>
  <si>
    <t>IGUALDAD. SEGURIDAD SOCIAL</t>
  </si>
  <si>
    <t>FORMACIÓN Y EMPLEO. HORAS EXTRAORDINARIAS</t>
  </si>
  <si>
    <t>FORMACIÓN Y EMPLEO. PRODUCTIVIDAD</t>
  </si>
  <si>
    <t>FORMACIÓN Y EMPLEO. SEGURIDAD SOCIAL</t>
  </si>
  <si>
    <t>PARO AGRARIO. LABORAL TEMPORAL</t>
  </si>
  <si>
    <t>PARO AGRARIO. SEGURIDAD SOCIAL</t>
  </si>
  <si>
    <t>CENTROS EDUCATIVOS. LABORAL FIJO</t>
  </si>
  <si>
    <t>CENTROS EDUCATIVOS. HORAS EXTRAORDINARIAS</t>
  </si>
  <si>
    <t>CENTROS EDUCATIVOS. ANTIGÜEDAD LABORAL FIJO</t>
  </si>
  <si>
    <t>CENTROS EDUCATIVOS. PRODUCTIVIDAD</t>
  </si>
  <si>
    <t>CENTROS EDUCATIVOS. SEGURIDAD SOCIAL</t>
  </si>
  <si>
    <t>PFCB. SUELDO A2</t>
  </si>
  <si>
    <t>PFCB. SUELDO C1</t>
  </si>
  <si>
    <t>PFCB. TRIENIOS</t>
  </si>
  <si>
    <t>PFCB. COMPLEMENTO DE DESTINO</t>
  </si>
  <si>
    <t>PFCB. COMPLEMENTO ESPECÍFICO</t>
  </si>
  <si>
    <t>PFCB. LABORAL FIJO</t>
  </si>
  <si>
    <t>PFCB. HORAS EXTRAORDINARIAS</t>
  </si>
  <si>
    <t>PFCB. ANTIGÜEDAD LABORAL FIJO</t>
  </si>
  <si>
    <t>PFCB. PRODUCTIVIDAD</t>
  </si>
  <si>
    <t>PFCB. GRATIFICACIONES</t>
  </si>
  <si>
    <t>PFCB. SEGURIDAD SOCIAL</t>
  </si>
  <si>
    <t>VIGILANCIA ESCOLARIDAD. LABORAL FIJO</t>
  </si>
  <si>
    <t>VIGILANCIA ESCOLARIDAD. HORAS EXTRAORDINARIAS</t>
  </si>
  <si>
    <t>VIGILANCIA ESCOLARIDAD. PRODUCTIVIDAD</t>
  </si>
  <si>
    <t>VIGILANCIA ESCOLARIDAD. SEGURIDAD SOCIAL</t>
  </si>
  <si>
    <t>FPA. SUELDO A2</t>
  </si>
  <si>
    <t>FPA. LABORAL FIJO</t>
  </si>
  <si>
    <t>FPA. ANTIGÜEDAD LABORAL</t>
  </si>
  <si>
    <t>FPA. LABORAL INDEFINIDO</t>
  </si>
  <si>
    <t>FPA. ANTIGÜEDAD INDEFINIDO</t>
  </si>
  <si>
    <t>FPA. PRODUCTIVIDAD</t>
  </si>
  <si>
    <t>FPA. SEGURIDAD SOCIAL</t>
  </si>
  <si>
    <t>ESCUELA DE VERANO Y NAVIDAD. LABORAL TEMPORAL</t>
  </si>
  <si>
    <t>ESCUELA DE VERANO Y NAVIDAD. SEGURIDAD SOCIAL</t>
  </si>
  <si>
    <t>AULA TALLER. LABORAL TEMPORAL</t>
  </si>
  <si>
    <t>AULA TALLER. ANTIGÜEDAD</t>
  </si>
  <si>
    <t>AULA TALLER. SEGURIDAD SOCIAL</t>
  </si>
  <si>
    <t>PRÁCTICAS FORMATIVAS. SEGURIDAD SOCIAL</t>
  </si>
  <si>
    <t>PRÁCTICAS FORMATIVAS. BECA</t>
  </si>
  <si>
    <t>BECAS FORMATIVAS. SEGURIDAD SOCIAL</t>
  </si>
  <si>
    <t>BECAS FORMATIVAS</t>
  </si>
  <si>
    <t>BIBLIOTECA. SALARIO BASE A2</t>
  </si>
  <si>
    <t>BIBLIOTECA. ANTIGÜEDAD</t>
  </si>
  <si>
    <t>BIBLIOTECA. COMPLEMENTO DESTINO</t>
  </si>
  <si>
    <t>BIBLIOTECA. COMPLEMENTO ESPECÍFICO</t>
  </si>
  <si>
    <t>BIBLIOTECA. HORAS EXTRAORDINARIAS</t>
  </si>
  <si>
    <t>BIBLIOTECA. PRODUCTIVIDAD</t>
  </si>
  <si>
    <t>BIBLIOTECA. SEGURIDAD SOCIAL</t>
  </si>
  <si>
    <t>PROMOCIÓN CULTURAL. LABORAL INDEFINIDO</t>
  </si>
  <si>
    <t>PROMOCIÓN CULTURAL. PRODUCTIVIDAD</t>
  </si>
  <si>
    <t>PROMOCIÓN CULTURAL. GRATIFICACIONES</t>
  </si>
  <si>
    <t>JUVENTUD. SUELDO B</t>
  </si>
  <si>
    <t>JUVENTUD. ANTIGÜEDAD</t>
  </si>
  <si>
    <t>JUVENTUD. PRODUCTIVIDAD</t>
  </si>
  <si>
    <t>JUVENTUD. GRATIFICACIONES</t>
  </si>
  <si>
    <t>DEPORTES. SUELDO AP</t>
  </si>
  <si>
    <t>DEPORTES. COMPLEMENTO DESTINO</t>
  </si>
  <si>
    <t>DEPORTES. COMPLEMENTO ESPECÍFICO</t>
  </si>
  <si>
    <t>DEPORTES. LABORAL FIJO</t>
  </si>
  <si>
    <t>DEPORTES. HORAS EXTRAORDINARIAS</t>
  </si>
  <si>
    <t>DEPORTES. ANTIGÜEDAD LABORAL FIJO</t>
  </si>
  <si>
    <t>DEPORTES. ANTIGÜEDAD INDEFINIDO</t>
  </si>
  <si>
    <t>DEPORTES. PRODUCTIVIDAD</t>
  </si>
  <si>
    <t>DEPORTES. SEGURIDAD SOCIAL</t>
  </si>
  <si>
    <t>PROMOCIÓN DEL DEPORTE. SUELDO A2</t>
  </si>
  <si>
    <t>PROMOCIÓN DEL DEPORTE. TRIENIOS</t>
  </si>
  <si>
    <t>PROMOCIÓN DEL DEPORTE. COMPLEMENTO DE DESTINO</t>
  </si>
  <si>
    <t>PROMOCIÓN DEL DEPORTE. COMPLEMENTO ESPECÍFICO</t>
  </si>
  <si>
    <t>INSTALACIONES DEPORTIVAS. LABORAL FIJO</t>
  </si>
  <si>
    <t>INSTALACIONES DEPORTIVAS. ANTIGÜEDAD LABORAL FIJO</t>
  </si>
  <si>
    <t>INSTALACIONES DEPORTIVAS. LABORAL INDEFINIDO</t>
  </si>
  <si>
    <t>INSTALACIONES DEPORTIVAS. ANTIGÜEDAD LABORAL INDEFINIDO</t>
  </si>
  <si>
    <t>INSTALACIONES DEPORTIVAS. HORAS EXTRAORDINARIAS</t>
  </si>
  <si>
    <t>INSTALACIONES DEPORTIVAS. PRODUCTIVIDAD</t>
  </si>
  <si>
    <t>INSTALACIONES DEPORTIVAS. SEGURIDAD SOCIAL</t>
  </si>
  <si>
    <t>ADL. SUELDO A2</t>
  </si>
  <si>
    <t>ADL. COMPLEMENTO DE DESTINO</t>
  </si>
  <si>
    <t>ADL. COMPLEMENTO ESPECÍFICO</t>
  </si>
  <si>
    <t>ADL. PRODUCTIVIDAD</t>
  </si>
  <si>
    <t>ADL. SEGURIDAD SOCIAL</t>
  </si>
  <si>
    <t>COMUNICACIÓN. LABORAL INDEFINIDO</t>
  </si>
  <si>
    <t>COMUNICACIÓN. ANTIGÜEDAD LABORAL INDEFINIDO</t>
  </si>
  <si>
    <t>COMUNICACIÓN. PRODUCTIVIDAD</t>
  </si>
  <si>
    <t>COMUNICACIÓN. SEGURIDAD SOCIAL</t>
  </si>
  <si>
    <t>ADMINISTRACIÓN GENERAL. SUELDO A1</t>
  </si>
  <si>
    <t>ADMINISTRACIÓN GENERAL. SUELDO A2</t>
  </si>
  <si>
    <t>ADMINISTRACIÓN GENERAL. SUELDO C1</t>
  </si>
  <si>
    <t>ADMINISTRACIÓN GENERAL. SUELDO C2</t>
  </si>
  <si>
    <t>ADMINISTRACIÓN GENERAL. TRIENIOS</t>
  </si>
  <si>
    <t>ADMINISTRACIÓN GENERAL. DESTINO</t>
  </si>
  <si>
    <t>ADMINISTRACIÓN GENERAL. ESPECÍFICO</t>
  </si>
  <si>
    <t>ADMINISTRACIÓN GENERAL. ANTIGÜEDAD LABORAL FIJO</t>
  </si>
  <si>
    <t>ADMINISTRACIÓN GENERAL. LABORAL INDEFINIDO</t>
  </si>
  <si>
    <t>ADMINISTRACIÓN GENERAL. ANTIGÜEDAD LABORAL INDEFINIDO</t>
  </si>
  <si>
    <t>ADMINISTRACIÓN GENERAL. GRATIFICACIONES</t>
  </si>
  <si>
    <t>ADMINISTRACIÓN GENERAL. SEGURIDAD SOCIAL</t>
  </si>
  <si>
    <t>INFO. BÁSICA Y ESTADÍSTICA. SUELDO C1</t>
  </si>
  <si>
    <t>INFO. BÁSICA Y ESTADÍSTICA. ESPECÍFICO</t>
  </si>
  <si>
    <t>POLÍTICA ECON. Y FISCAL. SUELDO A1</t>
  </si>
  <si>
    <t>POLÍTICA ECONÓMICA Y FISCAL. SEGURIDAD SOCIAL</t>
  </si>
  <si>
    <t>TESORERÍA. GRATIFICACIONES</t>
  </si>
  <si>
    <t/>
  </si>
  <si>
    <t>ELIMINAR</t>
  </si>
  <si>
    <t xml:space="preserve">ELIMINAR 2025 </t>
  </si>
  <si>
    <t>AMORTIZACI”N DE PR…STAMO DE LEGISLATURA 2024-2027</t>
  </si>
  <si>
    <t>INTERESES PRÉSTAMO DE LEGISLATURA 2024-2027</t>
  </si>
  <si>
    <t>GESTION TRIBUTARIA. APLICACIÓN WONGGT POR SDCI</t>
  </si>
  <si>
    <t>GESTION TRIBUTARIA. APLICACIÓN GESTION COBROS MUNICIPALES</t>
  </si>
  <si>
    <t>GESTIÓN TRIBUTARIA. RECAUDACION DIPUTACION DE VALENCIA</t>
  </si>
  <si>
    <t>GESTIÓN TRIBUTARIA. RECAUDACION MULTAS VIALINE</t>
  </si>
  <si>
    <t>GESTIÓN TRIBUTARIA. TRABAJOS REALIZADOS POR SDCI INSPECCION VADOS</t>
  </si>
  <si>
    <t>GESTIÓN TRIBUTARIA.TRABAJOS REALIZADOS POR SDCI RECAUDACION EJECUTIVA</t>
  </si>
  <si>
    <t>ATMV. CONVENIO TRANSPORTE INTERURBANO RAFELBUNYOL-PUZOL-PUIG</t>
  </si>
  <si>
    <t>OTRAS TASAS ACTIVIDADES DE COMPETENCIA LOCAL VOZ PÚBLICA</t>
  </si>
  <si>
    <t>PRECIO PÚBLICO ESCOLA DEPORTIVA</t>
  </si>
  <si>
    <t>PRECIO PÚBLICO BAILES DE SALÓN</t>
  </si>
  <si>
    <t>PRECIO PÚBLICO VIAJE A LA NIEVE</t>
  </si>
  <si>
    <t>PRECIO PÚBLICO BONOMETRO</t>
  </si>
  <si>
    <t>OTRAS MULTAS Y SANCIONES</t>
  </si>
  <si>
    <t>Cuotas de urbanización</t>
  </si>
  <si>
    <t>INGRESOS FIESTAS ( PAELLAS, TERCERA EDAD ….)</t>
  </si>
  <si>
    <t>INGRESOS VENTA MATERIAL</t>
  </si>
  <si>
    <t>PRECIO LIBRO FIESTAS</t>
  </si>
  <si>
    <t>PRECIO PUBLICO INFORMES POLICIA</t>
  </si>
  <si>
    <t>25-24</t>
  </si>
  <si>
    <t>ADMINISTRACION GENERAL. IGNIFUGACIÓN Y ADECUACION ALMACEN OLIVERA</t>
  </si>
  <si>
    <t>SALUBRIDAD PUBLICA. ADECUACION REFUGIO FELINO</t>
  </si>
  <si>
    <t>PENDIENTE CUANTIF FINAL</t>
  </si>
  <si>
    <t>FFPP YA COMPROMETIDOS</t>
  </si>
  <si>
    <t>TRAFICO Y ESTACIONAMIENTO. ESTUDIO DE MOVILIDAD Y REORGANIZACION DEL TRAFICO</t>
  </si>
  <si>
    <t>YA COMPROMETIDO</t>
  </si>
  <si>
    <t>YA TENEMOS 3000 COMPROMETIDOS</t>
  </si>
  <si>
    <t>9100 YA COMPROMETIDOS</t>
  </si>
  <si>
    <t>PERSONAS MAYORES. RESIDENCIA DE MAYORES RAFELBUNYOL</t>
  </si>
  <si>
    <t>Hay 139.200 para todo el año, de los cuales ya nos hemos gastado 44.800 solo en las fiestas de Navidad. Se queda cortísimo, porque con 139.200 para todas las fiestas del año no hay ni para empezar</t>
  </si>
  <si>
    <t>gastamos 6500 en 2024</t>
  </si>
  <si>
    <t>34.367,40 YA COMPROMETIDO</t>
  </si>
  <si>
    <t>INCLUYE CONTRATO CONSOLIDACION CUENTA GRAL</t>
  </si>
  <si>
    <t>URBANISMO. OTRAS INVERSIONES</t>
  </si>
  <si>
    <t>PARTIDA GENERICA PARA PROYECTOS POI</t>
  </si>
  <si>
    <t>ADMON. GRAL. OTRAS INVERSIONES</t>
  </si>
  <si>
    <t>PROMOCION SOCIAL. OTRAS INVERSIONES</t>
  </si>
  <si>
    <t>CULTURA. OTRAS INVERSIONES</t>
  </si>
  <si>
    <t>INSTALACIONES DEPORTIVAS. OTRAS INVERSIONES</t>
  </si>
  <si>
    <t>He puesto 45000 en inversiones para proyectos POI</t>
  </si>
  <si>
    <t>LABORATORIO ANÁLISIS SUSTANCIAS ESTUPEFACIENTES</t>
  </si>
  <si>
    <t>*PAE</t>
  </si>
  <si>
    <t>LIMPIEZA VIARIA. BALDEO CALLES</t>
  </si>
  <si>
    <t>*SUBVENCION</t>
  </si>
  <si>
    <t>PROTECCION CIVIL. REPARACIÓN VEHÍCULOS</t>
  </si>
  <si>
    <t>*Colonias felinas</t>
  </si>
  <si>
    <t>PROYECTOS EUROPEOS. GASTOS DIVERSOS</t>
  </si>
  <si>
    <t>PROYECTOS EUROPEOS. APOYO SERVICIOS TÉCNICOS</t>
  </si>
  <si>
    <t>PROYECTOS EUROPEOS. PROGRAMA INTERCAMBIO FORMATIVO Y CULTURAL</t>
  </si>
  <si>
    <t>5000 gastados en merchandising navidad</t>
  </si>
  <si>
    <t>*familias acogidas</t>
  </si>
  <si>
    <t>?</t>
  </si>
  <si>
    <t>espai carraixet</t>
  </si>
  <si>
    <t>senderismo + fedpival</t>
  </si>
  <si>
    <t>SUBVENCIONES EUROPEAS. PROYECTO ALMA</t>
  </si>
  <si>
    <t>*ho llevem</t>
  </si>
  <si>
    <t>QUITO EL PAE DE AQUI</t>
  </si>
  <si>
    <t>YA COMPROMETIDA LA MITAD</t>
  </si>
  <si>
    <t>SEGÚN CONTRATO</t>
  </si>
  <si>
    <t>POLICIA. SUELDO A2</t>
  </si>
  <si>
    <t>POLICIA. SUELDO B</t>
  </si>
  <si>
    <t>POLICIA : SUELDO C1</t>
  </si>
  <si>
    <t>POLICIA. TRIENIOS</t>
  </si>
  <si>
    <t>POLICIA. DESTINO</t>
  </si>
  <si>
    <t>POLICIA. ESPECIFICO</t>
  </si>
  <si>
    <t>POLICIA. PRODUCTIVIDAD</t>
  </si>
  <si>
    <t>POLICIA. GRATIFICACIONES</t>
  </si>
  <si>
    <t>POLICIA. INDEMNIZACION POR RAZON DEL SERVICIO</t>
  </si>
  <si>
    <t>POLICIA. SEGURIDAD SOCIAL</t>
  </si>
  <si>
    <t>URBANISMO : SUELDO A1</t>
  </si>
  <si>
    <t>URBANISMO: SUELDO A2</t>
  </si>
  <si>
    <t>URBANISMO.TRIENIOS</t>
  </si>
  <si>
    <t>URBANISMO. ESPECIFICO</t>
  </si>
  <si>
    <t>URBANISMO.HORAS EXTRAORDINARIAS</t>
  </si>
  <si>
    <t>URBANISMO.PRODUCTIVIDAD</t>
  </si>
  <si>
    <t>URBANISMO.GRATIFICACIONES</t>
  </si>
  <si>
    <t>URBANISMO. INDEMNIZACIÓN POR RAZÓN DEL SERVICIO</t>
  </si>
  <si>
    <t>URBANISMO.SEGURIDAD SOCIAL</t>
  </si>
  <si>
    <t>VÍAS PÚBLICAS. INDEMNIZACIÓN POR RAZÓN DEL SERVICIO</t>
  </si>
  <si>
    <t>LIMPIEZA VIARIA. INDEMNIZACION POR RAZÓN DEL SERVICIO</t>
  </si>
  <si>
    <t>LIMPIEZA VIARIA.SEGURIDAD SOCIAL</t>
  </si>
  <si>
    <t>PARQUES Y JARDINES. LABORAL TEMPORAL</t>
  </si>
  <si>
    <t>PARQUES Y JARDINES.PRODUCTIVIDAD</t>
  </si>
  <si>
    <t>PARQUES Y JARDINES. INDEMNIZACIÓN POR RAZÓN DEL SERVICIO</t>
  </si>
  <si>
    <t>OTRAS PRESTACIONES A EMPLEADOS PÚBLICOS. FORMACION</t>
  </si>
  <si>
    <t>OTRAS PRESTACIONES A EMPLEADOS PÚBLICOS. OTROS GASTOS SOCIALES</t>
  </si>
  <si>
    <t>SERVICIOS SOCIALES. INDEMNIZACIÓN POR RAZÓN DEL SERVICIO</t>
  </si>
  <si>
    <t>IGUALDAD. COMPLEMENTO ESPECIFICO</t>
  </si>
  <si>
    <t>FORMACIÓN Y EMPLEO.COFINANCIACIÓN PROGRAMAS TEMPORALES</t>
  </si>
  <si>
    <t>FORMACIÓN Y EMPLEO. INDEMNIZACIÓN POR RAZÓN DEL SERVICIO</t>
  </si>
  <si>
    <t>CENTROS EDUCATIVOS. LABORAL TEMPORAL</t>
  </si>
  <si>
    <t>CENTROS EDUCATIVOS. INDEMNIZACION POR RAZON DEL SERVICIO</t>
  </si>
  <si>
    <t>PFCB. LABORAL TEMPORAL</t>
  </si>
  <si>
    <t>PFCB. ANTIGÜEDAD LABORAL TEMPORAL</t>
  </si>
  <si>
    <t>VIGILANCIA ESCOLARIDAD. ANTIGÜEDAD</t>
  </si>
  <si>
    <t>VIGILANCIA ESCOLARIDAD. INDEMNIZACION POR RAZON DEL SERVICIO</t>
  </si>
  <si>
    <t>FPA DESTINO</t>
  </si>
  <si>
    <t>FPA ESPECÍFICO</t>
  </si>
  <si>
    <t>AULA TALLER LABORAL FIJO</t>
  </si>
  <si>
    <t>BIBLIOTECA SUELDOS LABORALES FIJOS</t>
  </si>
  <si>
    <t>BIBILIOTECA. INDEMNIZACION POR RAZON DEL SERVICIO</t>
  </si>
  <si>
    <t>PROMOCIÓN CULTURAL SUELDO LABORAL FIJO</t>
  </si>
  <si>
    <t>PROMOCIÓN CULTURAL DESTINO</t>
  </si>
  <si>
    <t>PROMOCIÓN CULTURAL ESPECÍFICO</t>
  </si>
  <si>
    <t>PROMOCIÓN CULTURAL SUELDOS E/AP</t>
  </si>
  <si>
    <t>PROMOCIÓN CULTURAL. ANTIGÜEDAD</t>
  </si>
  <si>
    <t>PROMOCIÓN CULTURLA SEGURIDAD SOCIAL</t>
  </si>
  <si>
    <t>PROMOCIÓN CULTURAL. INDEMNIZACIÓN POR RAZÓN DEL SERVICIO</t>
  </si>
  <si>
    <t>JUVENTUD. COMPLEMENTO DESTINO</t>
  </si>
  <si>
    <t>JUVENTUD COMPLEMENTO ESPECIFICO</t>
  </si>
  <si>
    <t>JUVENTUD. LABORAL TEMPORAL</t>
  </si>
  <si>
    <t>JUVENTUD. SEGURIDAD SOCIAL</t>
  </si>
  <si>
    <t>JUVENTUD. INDEMNIZACIÓN POR RAZÓN DEL SERVICIO</t>
  </si>
  <si>
    <t>DEPORTES SUELDOS C2</t>
  </si>
  <si>
    <t>DEPORTES TRIENIOS</t>
  </si>
  <si>
    <t>DEPORTES. INDEMNIZACION POR RAZON DEL SERVICIO</t>
  </si>
  <si>
    <t>PROMOCION DEL DEPORTE. SEGURIDAD SOCIAL</t>
  </si>
  <si>
    <t>ADL. TRIENIOS</t>
  </si>
  <si>
    <t>COMUNIC. SUELDO LABORAL FIJO</t>
  </si>
  <si>
    <t>COM. ANTIGÜEDAD</t>
  </si>
  <si>
    <t>COMUNICACIÓN. INDEMNIZACIÓN POR RAZÓN DEL SERVICIO</t>
  </si>
  <si>
    <t>ORGANOS DE GOBIERNO</t>
  </si>
  <si>
    <t>ORGANOS DE GOBIERNO. SEGURIDAD SOCIAL</t>
  </si>
  <si>
    <t>PERSONAL EVENTUAL. RETRIBUCIONES BASICAS</t>
  </si>
  <si>
    <t>ADMINISTRACION GENERAL. LABORAL FIJO</t>
  </si>
  <si>
    <t>ADMINISTRACIÓN GENERAL.HORAS EXTRAORDINARIAS</t>
  </si>
  <si>
    <t>ADMINISTRACION GENERAL. PRODUCTIVIDAD</t>
  </si>
  <si>
    <t>ADMINISTRACIÓN GENERAL. INDEMNIZACIÓN POR RAZÓN DEL SERVICIO</t>
  </si>
  <si>
    <t>INFO.BÁSICA Y ESTADÍSTICA.TRIENIOS</t>
  </si>
  <si>
    <t>INFO. BÁSICA Y ESTADÍTICA. DESTINO</t>
  </si>
  <si>
    <t>INFO.BÁSICA Y ESTADÍSTICA. PRODUCTIVIDAD</t>
  </si>
  <si>
    <t>INFO. BÁSICA Y ESTADÍSTICA.GRATIFICACIONES</t>
  </si>
  <si>
    <t>INFO. BÁSICA Y ESTADÍSTICA. INDEMNIZACIÓN POR RAZÓN DEL SERVICIO</t>
  </si>
  <si>
    <t>INFO.BÁSICA Y ESTADÍSTICA.SEGURIDAD SOCIAL</t>
  </si>
  <si>
    <t>POLITICA ECONOMICA Y FISCAL. TRIENIOS</t>
  </si>
  <si>
    <t>POLITICA ECON. Y FISCAL. DESTINO</t>
  </si>
  <si>
    <t>POLÍTICA ECON. Y FISCAL. ESPECÍFICO</t>
  </si>
  <si>
    <t>POLÍTICA ECON. Y FISCAL.PRODUCTIVIDAD</t>
  </si>
  <si>
    <t>POLÍTICA ECON. Y FISCAL.GRATIFICACIONES</t>
  </si>
  <si>
    <t>POLÍTICA ECON. Y FISCAL. INDEMNIZACIÓN POR RAZÓN DEL SERVICIO</t>
  </si>
  <si>
    <t>TESORERÍA.SUELDO A1</t>
  </si>
  <si>
    <t>TESORERIA. TRIENIOS</t>
  </si>
  <si>
    <t>TESORERIA.DESTINO</t>
  </si>
  <si>
    <t>TESORERÍA.ESPECÍFICO</t>
  </si>
  <si>
    <t>TESORERIA. PRODUCTIVIDAD</t>
  </si>
  <si>
    <t>TESORERÍA. INDEMNIZACIÓN POR RAZÓN DEL SERVICIO</t>
  </si>
  <si>
    <t>TESORERIA. SEGURIDAD SOCIAL</t>
  </si>
  <si>
    <t>PLAN DE PENSIONES</t>
  </si>
  <si>
    <t>AGENDA 2030. TRABAJOS REALIZADOS POR OTRAS EMPRESAS</t>
  </si>
  <si>
    <t>AGENDA 2030. GASTOS DE RESTAURACION DE ASAMBLEAS</t>
  </si>
  <si>
    <t>Merchandissing, Roll up y cartelería</t>
  </si>
  <si>
    <t>Comidas</t>
  </si>
  <si>
    <t>AGENDA 2030. OTROS SUMINISTROS</t>
  </si>
  <si>
    <t>Catering</t>
  </si>
  <si>
    <t>Técnico de sonido y visita trincheras</t>
  </si>
  <si>
    <t>PROTECCION Y MEJORA DEL MEDIO AMBIENTE. ESTUDIOS TÉCNICOS</t>
  </si>
  <si>
    <t>MOVILIDAD URBANA. MEJORAS CARRIL BICI</t>
  </si>
  <si>
    <t>MEDIO AMBIENTE. ARBOLES PLANTAS Y MACETEROS</t>
  </si>
  <si>
    <t>MOVILIDAD URBANA. ELEMENTOS DE SEGURIDAD VIARIA</t>
  </si>
  <si>
    <t>MERCADO. ROTULACIÓN</t>
  </si>
  <si>
    <t>COMERCIO, TURISMO Y PYMES. PLANES, PROYECTOS Y TRABAJOS TECNICOS</t>
  </si>
  <si>
    <t>AGENDA 2030. CATERING ASAMBLEAS</t>
  </si>
  <si>
    <t>PROMOCIÓN DEL DEPORTE. OTROS GASTOS DIVERSOS</t>
  </si>
  <si>
    <t>PROMOCIÓN DEL DEPORTE. TRABAJOS REALIZADOS POR OTRAS EMPRESAS</t>
  </si>
  <si>
    <t>PROMOCIÓN DEL DEPORTE. OTROS SUMINISTROS</t>
  </si>
  <si>
    <t>PROMOCIÓN CULTURAL. SUBVENCIÓN NOMINATIVA EL COR BATEGA</t>
  </si>
  <si>
    <t>de Créditos disponibles</t>
  </si>
  <si>
    <t>POLICÍA. SUELDO A2</t>
  </si>
  <si>
    <t>POLICÍA. SUELDO B</t>
  </si>
  <si>
    <t>POLICÍA. SUELDO C1</t>
  </si>
  <si>
    <t>POLICÍA. TRIENIOS</t>
  </si>
  <si>
    <t>POLICÍA. DESTINO</t>
  </si>
  <si>
    <t>POLICÍA. ESPECÍFICO</t>
  </si>
  <si>
    <t>POLICÍA. PRODUCTIVIDAD</t>
  </si>
  <si>
    <t>POLICÍA. GRATIFICACIONES</t>
  </si>
  <si>
    <t>POLICÍA. SEGURIDAD SOCIAL</t>
  </si>
  <si>
    <t>URBANISMO. SUELDO A1</t>
  </si>
  <si>
    <t>URBANISMO. SUELDO A2</t>
  </si>
  <si>
    <t>URBANISMO. TRIENIOS</t>
  </si>
  <si>
    <t>URBANISMO. ESPECÍFICO</t>
  </si>
  <si>
    <t>URBANISMO. PRODUCTIVIDAD</t>
  </si>
  <si>
    <t>URBANISMO. GRATIFICACIONES</t>
  </si>
  <si>
    <t>URBANISMO. SEGURIDAD SOCIAL</t>
  </si>
  <si>
    <t>VÍAS PÚBLICAS. ANTIGÜEDAD LABORAL INDEFINIDO</t>
  </si>
  <si>
    <t>VIAS PÚBLICAS. LABORAL INDEFINIDO</t>
  </si>
  <si>
    <t>LIMPIEZA VIARIA. SEGURIDAD SOCIAL</t>
  </si>
  <si>
    <t>PARQUES Y JARDINES. PRODUCTIVIDAD</t>
  </si>
  <si>
    <t>PARQUES Y JARDINES. GRATIFICACIONES</t>
  </si>
  <si>
    <t>PENSIONES. PLAN DE PENSIONES</t>
  </si>
  <si>
    <t>OTRAS PRESTACIONES A EMPLEADOS PÚBLICOS. FORMACIÓN</t>
  </si>
  <si>
    <t>OTRAS PRESTACIONES A EMPLEADOS PÚBLICOS. OTROS GASTOS SOCIAL</t>
  </si>
  <si>
    <t>SERVICIOS SOCIALES. HORAS EXTRAORDINARIAS</t>
  </si>
  <si>
    <t>IGUALDAD. COMPLEMENTO ESPECÍFICO</t>
  </si>
  <si>
    <t>FORMACIÓN Y EMPLEO. COFINANCIACIÓN PROGRAMAS TEMPORALES</t>
  </si>
  <si>
    <t>FORMACIÓN Y EMPLEO. ANTIGÜEDAD LABORAL TEMPORAL</t>
  </si>
  <si>
    <t>PARO AGRARIO. PRODUCTIVIDAD</t>
  </si>
  <si>
    <t>EMPUJU 2024. SUELDOS</t>
  </si>
  <si>
    <t>EMPUJU 2024. SEGURIDAD SOCIAL</t>
  </si>
  <si>
    <t>ILDONA 2024. LABORAL TEMPORAL</t>
  </si>
  <si>
    <t>ILDONA 2024. SEGURIDAD SOCIAL</t>
  </si>
  <si>
    <t>ILDONA 2024. BECAS</t>
  </si>
  <si>
    <t>ILDONA 2024. LABORAL TEMPORAL ITINERARIO DIGITAL</t>
  </si>
  <si>
    <t>ILDONA 2024. SEGURIDAD SOCIAL ITINERARIO DIGITAL</t>
  </si>
  <si>
    <t>ILDONA 2024. PRACTICAS FORMATIVAS ITINERARIO DIGITAL</t>
  </si>
  <si>
    <t>TALLER EMPLEO MUJERES 22/23. SEGURIDAD SOCIAL</t>
  </si>
  <si>
    <t>TALLER DE EMPLEO 22/23. SEGURIDAD SOCIAL</t>
  </si>
  <si>
    <t>ERTFE 2022. SEGURIDAD SOCIAL</t>
  </si>
  <si>
    <t>ERTFE 2022. LABORAL TEMPORAL</t>
  </si>
  <si>
    <t>EMPUJU 2023. PRODUCTIVIDAD</t>
  </si>
  <si>
    <t>EMPUJU 2023. SEGURIDAD SOCIAL</t>
  </si>
  <si>
    <t>EMPUJU 2023. SUELDOS</t>
  </si>
  <si>
    <t>EXPLUS 2023. SEGURIDAD SOCIAL</t>
  </si>
  <si>
    <t>EXPLUS 2023. SUELDOS</t>
  </si>
  <si>
    <t>EXPLUS 2023. PRODUCTIVIDAD</t>
  </si>
  <si>
    <t>TALLER DE EMPLEO 23/24. SEGURIDAD SOCIAL</t>
  </si>
  <si>
    <t>TALLER DE EMPLEO 23/24. LABORAL TEMPORAL</t>
  </si>
  <si>
    <t>PFCB. LABORAL INDEFINIDO</t>
  </si>
  <si>
    <t>PFCB. ANTIGÜEDAD LABORAL INDEFINIDO</t>
  </si>
  <si>
    <t>PFCB. SALARIO A2</t>
  </si>
  <si>
    <t>FPA. COMPLEMENTO DE DESTINO</t>
  </si>
  <si>
    <t>FPA. COMPLEMENTO ESPECIFICO</t>
  </si>
  <si>
    <t>ESCUELA DE VERANO Y NAVIDAD. PRODUCTIVIDAD</t>
  </si>
  <si>
    <t>ESCUELA DE VERANO Y NAVIDAD. SUELDO BASE C2</t>
  </si>
  <si>
    <t>ESCUELA DE VERANO Y NAVIDAD. COMPLEMENTO DE DESTINO</t>
  </si>
  <si>
    <t>ESCUELA DE VERANO Y NAVIDAD. COMPLEMENTO ESPECÍFICO</t>
  </si>
  <si>
    <t>AULA TALLER. LABORAL FIJO</t>
  </si>
  <si>
    <t>AULA TALLER. ANTIGÜEDAD LABORAL FIJO</t>
  </si>
  <si>
    <t>AULA TALLER. LABORAL TEMPORAL INDEFINIDO</t>
  </si>
  <si>
    <t>BIBLIOTECA. SUELDO AP</t>
  </si>
  <si>
    <t>PROMOCIÓN CULTURAL. LABORAL FIJO</t>
  </si>
  <si>
    <t>PROMOCIÓN CULTURAL. ANTIGÜEDAD LABORAL FIJO</t>
  </si>
  <si>
    <t>PROMOCIÓN CULTURAL. ANTIGÜEDAD LABORAL INDEFINIDO</t>
  </si>
  <si>
    <t>PROMOCIÓN CULTURAL. SEGURIDAD SOCIAL</t>
  </si>
  <si>
    <t>JUVENTUD. SUELDO A2</t>
  </si>
  <si>
    <t>JUVENTUD. COMPLEMENTO DE DESTINO</t>
  </si>
  <si>
    <t>JUVENTUD. COMPLEMENTO ESPECÍFICO</t>
  </si>
  <si>
    <t>PROMOCIÓN CULTURAL. LABORAL TEMPORAL</t>
  </si>
  <si>
    <t>TASOC. PRODUCTIVIDAD</t>
  </si>
  <si>
    <t>TASOC. SALARIO BASE B</t>
  </si>
  <si>
    <t>TASOC. COMPLEMENTO DESTINO</t>
  </si>
  <si>
    <t>TASOC. SEGURIDAD SOCIAL</t>
  </si>
  <si>
    <t>FIESTAS. SUELDO C2</t>
  </si>
  <si>
    <t>FIESTAS. COMPLEMENTO DE DESTINO</t>
  </si>
  <si>
    <t>FIESTAS. COMPLEMENTO ESPECIFICO</t>
  </si>
  <si>
    <t>FIESTAS. SEGURIDAD SOCIAL</t>
  </si>
  <si>
    <t>DEPORTES. LABORAL TEMPORAL</t>
  </si>
  <si>
    <t>Sueldos del Grupo C2</t>
  </si>
  <si>
    <t>DEPORTES. TRIENIOS</t>
  </si>
  <si>
    <t>DEPORTES LABORAL INDEFINIDO</t>
  </si>
  <si>
    <t>DEPORTES. GRATIFICACIONES</t>
  </si>
  <si>
    <t>PROMOCIÓN DEL DEPORTE. PRODUCTIVIDAD</t>
  </si>
  <si>
    <t>PROMOCIÓN DEL DEPORTE. SEGURIDAD SOCIAL</t>
  </si>
  <si>
    <t>INSTALACIONES DEPORTIVAS. INDEMNIZACIÓN FIN RELACION LABORAL</t>
  </si>
  <si>
    <t>INSTALACIONES DEPORTIVAS SUELDO C2</t>
  </si>
  <si>
    <t>INSTALACIONES DEPORTIVAS. COMPLEMENTO DE DESTINO</t>
  </si>
  <si>
    <t>INSTALACIONES DEPORTIVAS. COMPLEMENTO ESPECÍFICO</t>
  </si>
  <si>
    <t>INSTALACIONES DEPORTIVAS. HORAS EXTRAORDINARIA</t>
  </si>
  <si>
    <t>INSTALACIONES DEPORTIVAS. GRATIFICACIONES</t>
  </si>
  <si>
    <t>ADL. ANTIGÜEDAD LABORAL FIJO</t>
  </si>
  <si>
    <t>ÓRGANOS DE GOBIERNO</t>
  </si>
  <si>
    <t>ÓRGANOS DE GOBIERNO. SEGURIDAD SOCIAL</t>
  </si>
  <si>
    <t>PERSONAL EVENTUAL. RETRIBUCIONES BÁSICAS</t>
  </si>
  <si>
    <t>ADMINISTRACIÓN GENERAL. LABORAL FIJO</t>
  </si>
  <si>
    <t>ADMINISTRACIÓN GENERAL. HORAS EXTRAORDINARIAS</t>
  </si>
  <si>
    <t>ADMINISTRACIÓN GENERAL. PRODUCTIVIDAD</t>
  </si>
  <si>
    <t>INFO. BÁSICA Y ESTADÍSTICA. DESTINO</t>
  </si>
  <si>
    <t>INFO. BÁSICA Y ESTADÍSTICA. PRODUCTIVIDAD</t>
  </si>
  <si>
    <t>INFO. BÁSICA Y ESTADÍSTICA. GRATIFICACIONES</t>
  </si>
  <si>
    <t>INFO. BÁSICA Y ESTADÍSTICA. SEGURIDAD SOCIAL</t>
  </si>
  <si>
    <t>POLÍTICA ECONÓMICA Y FISCAL. TRIENIOS</t>
  </si>
  <si>
    <t>POLÍTICA ECONÓMICA Y FISCAL. DESTINO</t>
  </si>
  <si>
    <t>POLÍTICA ECONÓMICA Y FISCAL. ESPECÍFICO</t>
  </si>
  <si>
    <t>POLÍTICA ECONÓMICA Y FISCAL. PRODUCTIVIDAD</t>
  </si>
  <si>
    <t>POLÍTICA ECONÓMICA Y FISCAL. GRATIFICACIONES</t>
  </si>
  <si>
    <t>TESORERÍA. SUELDO A1</t>
  </si>
  <si>
    <t>TESORERÍA. TRIENIOS</t>
  </si>
  <si>
    <t>TESORERÍA. DESTINO</t>
  </si>
  <si>
    <t>TESORERÍA. ESPECÍFICO</t>
  </si>
  <si>
    <t>TESORERÍA. PRODUCTIVIDAD</t>
  </si>
  <si>
    <t>TESORERÍA. SEGURIDAD SOCIAL</t>
  </si>
  <si>
    <t>ESCUELA DE VERANO Y NAVIDAD. RETRIBUCIONES BÁSICAS C2</t>
  </si>
  <si>
    <t>COMUNICACIÓN. SUELDO LABORAL FIJO</t>
  </si>
  <si>
    <t>COMUNICACIÓN. ANTIGÜEDAD</t>
  </si>
  <si>
    <t>INSTALACIONES DEPORTIVAS. SUELDOS C2</t>
  </si>
  <si>
    <t>INSTALACIONES DEPORTIVAS. TRIENIOS</t>
  </si>
  <si>
    <t>INSTALACIONES DEPORTIVAS. COMPLEMENTO DESTINO</t>
  </si>
  <si>
    <t>SERVICIOS SOCIALES. LABORAL TEMPORAL</t>
  </si>
  <si>
    <t>,,,</t>
  </si>
  <si>
    <t>Org.</t>
  </si>
  <si>
    <t>TOT.</t>
  </si>
  <si>
    <t>DEPORTES. LABORAL INDEFINIDO</t>
  </si>
  <si>
    <t>SERVICIOS SOCIALES.HORAS EXTRAORDINARIAS</t>
  </si>
  <si>
    <t>SERVICIOS SOCIALES.LABORAL TEMPORAL</t>
  </si>
  <si>
    <t>RETRIBUCIONES BÁSICAS C2</t>
  </si>
  <si>
    <t>ESCUELAS TRIENIOS</t>
  </si>
  <si>
    <t>ESCUELAS COMPLEMENTO DESTINO</t>
  </si>
  <si>
    <t xml:space="preserve">ESCUELAS COMPLEMENTO ESPECÍFICO </t>
  </si>
  <si>
    <t>BIBLIOTECA ANTIGÜEDAD</t>
  </si>
  <si>
    <t>JUVENTUD, SUELDO A2</t>
  </si>
  <si>
    <t>DEPORTES. ANTIGÜEDAD FUNCIONARIOS</t>
  </si>
  <si>
    <t>DEPORTES.LABORAL TEMPORAL</t>
  </si>
  <si>
    <t>INST. DEPORT. SUELDOS C2</t>
  </si>
  <si>
    <t>INST. DEPORT. TRIENIOS</t>
  </si>
  <si>
    <t>INST. DEPORT. COMPLEMENTO DESTINO</t>
  </si>
  <si>
    <t>INST. DEPORT. COMPLEMENTO ESPECÍFICO</t>
  </si>
  <si>
    <t>Programa</t>
  </si>
  <si>
    <t>Econ.</t>
  </si>
  <si>
    <t>Creditos iniciales</t>
  </si>
  <si>
    <t>TOTAL =</t>
  </si>
  <si>
    <t>Capítulo I Año 2024</t>
  </si>
  <si>
    <t>Capítulo I Año 2025</t>
  </si>
  <si>
    <t xml:space="preserve">Incremento Año 2025 </t>
  </si>
  <si>
    <t>% Incremento Año 2025 =</t>
  </si>
  <si>
    <t>Incremento Año 2025+ 1/4 RPT</t>
  </si>
  <si>
    <t>Incremento sobre 2024</t>
  </si>
  <si>
    <t>Incremento 2025 en %</t>
  </si>
  <si>
    <t>Incremento sobre 2024 + 1/4 RPT)</t>
  </si>
  <si>
    <t>Plazas de nueva creación</t>
  </si>
  <si>
    <t>Programas con func. Interino</t>
  </si>
  <si>
    <t>Capítulo I Año 2025 + % RPT  =</t>
  </si>
  <si>
    <t>Incremento Año 2025  + % RPT =</t>
  </si>
  <si>
    <t>% Incremento Año 2025  + % RPT =</t>
  </si>
  <si>
    <t>Presupuesto 2024:</t>
  </si>
  <si>
    <t>Presupuesto 2025:</t>
  </si>
  <si>
    <t>Seguridad Social</t>
  </si>
  <si>
    <t>Variaciones</t>
  </si>
  <si>
    <t>Incremento LPGE</t>
  </si>
  <si>
    <t>Trienios</t>
  </si>
  <si>
    <t>Regularización trienios</t>
  </si>
  <si>
    <t>Plazas nueva creación</t>
  </si>
  <si>
    <t>Reconversión</t>
  </si>
  <si>
    <t>Bajas</t>
  </si>
  <si>
    <t>Laboral temporal</t>
  </si>
  <si>
    <t>Reasignaciones</t>
  </si>
  <si>
    <t>Bajas personal</t>
  </si>
  <si>
    <t>Cumplen antigüedad</t>
  </si>
  <si>
    <t>DEPORTES . SUELDOS C2</t>
  </si>
  <si>
    <t>13000</t>
  </si>
  <si>
    <t>12001</t>
  </si>
  <si>
    <t>12003</t>
  </si>
  <si>
    <t>12006</t>
  </si>
  <si>
    <t>12100</t>
  </si>
  <si>
    <t>12101</t>
  </si>
  <si>
    <t>15000</t>
  </si>
  <si>
    <t>15100</t>
  </si>
  <si>
    <t>16000</t>
  </si>
  <si>
    <t>12000</t>
  </si>
  <si>
    <t>13001</t>
  </si>
  <si>
    <t>16300</t>
  </si>
  <si>
    <t>13100</t>
  </si>
  <si>
    <t>17100</t>
  </si>
  <si>
    <t>22100</t>
  </si>
  <si>
    <t>16204</t>
  </si>
  <si>
    <t>23100</t>
  </si>
  <si>
    <t>16203</t>
  </si>
  <si>
    <t>32300</t>
  </si>
  <si>
    <t>32500</t>
  </si>
  <si>
    <t>33210</t>
  </si>
  <si>
    <t>34000</t>
  </si>
  <si>
    <t>43900</t>
  </si>
  <si>
    <t>13002</t>
  </si>
  <si>
    <t>91200</t>
  </si>
  <si>
    <t>10000</t>
  </si>
  <si>
    <t>92000</t>
  </si>
  <si>
    <t>11000</t>
  </si>
  <si>
    <t>12004</t>
  </si>
  <si>
    <t>93100</t>
  </si>
  <si>
    <t>93400</t>
  </si>
  <si>
    <t>3400012006</t>
  </si>
  <si>
    <t>ILDONA 2024. SEGUROS</t>
  </si>
  <si>
    <t>ILDONA 2024. MATERIAL Y OTROS GASTOS</t>
  </si>
  <si>
    <t>INFORMACIÓN Y PROMOCIÓN TURÍSTICA. PROMOCIÓN Y DIFUSIÓN</t>
  </si>
  <si>
    <t>INTERESES PRÉSTAMO LEGISLATURA 2024-2027</t>
  </si>
  <si>
    <t>TALLERAM. GV + PMS: OBRAS DE ACCESIBILIDAD.</t>
  </si>
  <si>
    <t>CI25 - CI24</t>
  </si>
  <si>
    <t>CI 24</t>
  </si>
  <si>
    <t>Oblig. Recon</t>
  </si>
  <si>
    <t>CI25 -CI24</t>
  </si>
  <si>
    <t>VÍAS PÚBLICAS. IVACE 2024  MEJORA VIARIA (POL. SECTOR V)</t>
  </si>
  <si>
    <t>PRESTAMO CONVERTIBLE SUBVENCION IVACE 2024 FOTOVOLT C SOCIAL</t>
  </si>
  <si>
    <t>PRESTAMO CONVERTIBLE SUBVENCION IVACE 2024 FOTOVOLT PISCINA</t>
  </si>
  <si>
    <t>PRESTAMO REINTEGRABLE IVACE 2024 FOTOVOLTAICA CENTRO SOCIAL</t>
  </si>
  <si>
    <t>PRESTAMO REINTEGRABLE IVACE 2024 FOTOVOLTAICA POLIDEPORTIVO</t>
  </si>
  <si>
    <t>AMORTIZACIÓN PRÉSTAMO IVACE</t>
  </si>
  <si>
    <t>AMORTIZACIÓN DE PRÉSTAMO DE LEGISLATURA</t>
  </si>
  <si>
    <t>GENERALITAT. ACTIVIDADES MUSICALES, RAFELFESTIVAL 2025</t>
  </si>
  <si>
    <t>GENERALITAT. FOMENTO DE LA LECTURA 2025</t>
  </si>
  <si>
    <t>ESTADO. PACTO CONTRA VIOLENCIA GÉNERO 2025</t>
  </si>
  <si>
    <t>GENERALITAT. BONO COMERCIO CMPROM 2025</t>
  </si>
  <si>
    <t>AGENDA 2030. IMPLEMENTACION Y DIGITALIZACIÓN.</t>
  </si>
  <si>
    <t>AGENDA 2030. OTRAS INDEMNIZACIONES</t>
  </si>
  <si>
    <t>ADMÓN. GRAL. MATERIAL DE OFICINA</t>
  </si>
  <si>
    <t>ADMÓN. GRAL. REPARACION, MANTENIMIENTO Y CONSERV. VEHÍCULOS</t>
  </si>
  <si>
    <t>ADMÓN. GRAL. ATENCIONES PROTOCOLARIAS Y REPRESENT</t>
  </si>
  <si>
    <t>ADMÓN. GRAL. RENTING FOTOCOPIADORAS</t>
  </si>
  <si>
    <t>ADMÓN. GRAL. REGISTRO HORARIO</t>
  </si>
  <si>
    <t>ADMÓN. GRAL. MANTENIMIENTO, CONSERVACIÓN Y REPARACIÓ</t>
  </si>
  <si>
    <t>ADMÓN. GRAL. OTRAS INDEMNIZACIONES EMPLEADOS PÚBL</t>
  </si>
  <si>
    <t>SALUBRIDAD PÚBLICA. GASTOS DIVERSOS</t>
  </si>
  <si>
    <t>SALUBRIDAD PÚBLICA. CONTROL DE PLAGAS</t>
  </si>
  <si>
    <t>FIESTAS LOCALES.ARRENDAMIENTO DE INSTALACIONES, UTILLAJE Y OTROS</t>
  </si>
  <si>
    <t>FIESTAS LOCALES. LIMPIEZA</t>
  </si>
  <si>
    <t>FIESTAS LOCALES. SEGURIDAD</t>
  </si>
  <si>
    <t>DEPORTES. MATERIAL DE OFICINA PISCINA DESCUBIERTA</t>
  </si>
  <si>
    <t>INFORMÁTICA. SUMIN. MATERIAL INFORMÁTICO NO INVENTARIABLE</t>
  </si>
  <si>
    <t>JUVENTUD. ATENC. PROTOCOLARIAS Y REPRESENTATIVAS</t>
  </si>
  <si>
    <t>ESCUELA DE VERANO Y NAVIDAD. TRABAJOS REALIZADOS OTRAS EMPRESAS</t>
  </si>
  <si>
    <t>PMS</t>
  </si>
  <si>
    <t>subven</t>
  </si>
  <si>
    <t>*Ignifugar PMS</t>
  </si>
  <si>
    <t>COMERCIO Y PYMES. SUBVENCIÓN NOMINATIVA EGM AEPIR</t>
  </si>
  <si>
    <t>FIESTAS. COMISION CENTRO</t>
  </si>
  <si>
    <t>SERVICIOS SOCIALES. CONSERVACIÓN Y REPARACIÓN CENTRO SOCIAL</t>
  </si>
  <si>
    <t>PRESUPUESTO DE INGRESOS - EJERCICIO 2025</t>
  </si>
  <si>
    <t>Importe</t>
  </si>
  <si>
    <t>INFORMATICA. GESTIONA</t>
  </si>
  <si>
    <t>INFORMATICA. SICALWIN SIGEP</t>
  </si>
  <si>
    <t>INFORMATICA. B DATOS COSITAL ES PUBLICO</t>
  </si>
  <si>
    <t>OTROS REINTEGROS DE OPERACIONES CORRIENTES</t>
  </si>
  <si>
    <t>CUOTAS DE URBANIZACIÓN</t>
  </si>
  <si>
    <t>RECARGOS POR DECLARACIÓN EXTEMPORÁNEA SIN REQUERIMIENTO PREV</t>
  </si>
  <si>
    <t>DE LA ADMINISTRACIÓN GRAL. DEL ESTADO. SUBV. PAPELETAS ELEC.</t>
  </si>
  <si>
    <t>VÍAS PÚBLICAS. VEHÍCULOS BRIGADA Y LIMPIEZA VIARIA</t>
  </si>
  <si>
    <t>PROMOCIÓN DEL DEPORTE. CLUB CICLISTA HEGIPLAC-04</t>
  </si>
  <si>
    <t>SEGURIDAD CIUDADANA. SISTEMA DE CONTROL ALCOHOLEMIA</t>
  </si>
  <si>
    <t xml:space="preserve">MOVILIDAD URBANA. SEÑALIZACIÓN VERTICAL </t>
  </si>
  <si>
    <t>SERVICIOS SOCIALES. PREMIOS A LA NATALIDAD</t>
  </si>
  <si>
    <t>FIESTAS. ASOCIACION SANTS DE LA PEDRA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</si>
</sst>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164" formatCode="_-* #,##0.00\ &quot;pta&quot;_-;\-* #,##0.00\ &quot;pta&quot;_-;_-* &quot;-&quot;??\ &quot;pta&quot;_-;_-@_-"/>
    <numFmt numFmtId="165" formatCode="#,##0.00\ [$€-C0A];[Red]\-#,##0.00\ [$€-C0A]"/>
    <numFmt numFmtId="166" formatCode="_-[$€]* #,##0.00_-;\-[$€]* #,##0.00_-;_-[$€]* \-??_-;_-@_-"/>
    <numFmt numFmtId="167" formatCode="#,##0.00\ [$€];[Red]\-#,##0.00\ [$€]"/>
    <numFmt numFmtId="168" formatCode="#,##0.00\ &quot;€&quot;"/>
    <numFmt numFmtId="169" formatCode="#,##0.00&quot; € &quot;;#,##0.00&quot; € &quot;;&quot;-&quot;#&quot; € &quot;;&quot; &quot;@&quot; &quot;"/>
    <numFmt numFmtId="170" formatCode="#,##0_ ;[Red]\-#,##0\ "/>
  </numFmts>
  <fonts count="45"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sz val="10"/>
      <name val="Arial"/>
      <family val="2"/>
    </font>
    <font>
      <b/>
      <sz val="11"/>
      <color theme="0"/>
      <name val="Calibri"/>
      <family val="2"/>
      <scheme val="minor"/>
    </font>
    <font>
      <b/>
      <sz val="10"/>
      <color theme="0"/>
      <name val="Arial"/>
      <family val="2"/>
    </font>
    <font>
      <i/>
      <sz val="11"/>
      <color theme="1"/>
      <name val="Calibri"/>
      <family val="2"/>
    </font>
    <font>
      <b/>
      <sz val="11"/>
      <color rgb="FFC00000"/>
      <name val="Calibri"/>
      <family val="2"/>
      <scheme val="minor"/>
    </font>
    <font>
      <b/>
      <i/>
      <sz val="11"/>
      <color rgb="FFC00000"/>
      <name val="Calibri"/>
      <family val="2"/>
      <scheme val="minor"/>
    </font>
    <font>
      <sz val="9"/>
      <color theme="1"/>
      <name val="Calibri"/>
      <family val="2"/>
      <scheme val="minor"/>
    </font>
    <font>
      <sz val="9"/>
      <name val="Calibri"/>
      <family val="2"/>
      <scheme val="minor"/>
    </font>
    <font>
      <b/>
      <sz val="10"/>
      <color rgb="FF000000"/>
      <name val="Calibri"/>
      <family val="2"/>
    </font>
    <font>
      <sz val="8"/>
      <name val="Calibri"/>
      <family val="2"/>
      <scheme val="minor"/>
    </font>
    <font>
      <sz val="10"/>
      <color theme="1"/>
      <name val="Arial"/>
      <family val="2"/>
    </font>
    <font>
      <b/>
      <sz val="10"/>
      <color rgb="FFC00000"/>
      <name val="Arial"/>
      <family val="2"/>
    </font>
    <font>
      <b/>
      <i/>
      <sz val="10"/>
      <color rgb="FFC00000"/>
      <name val="Arial"/>
      <family val="2"/>
    </font>
    <font>
      <i/>
      <sz val="10"/>
      <color theme="1"/>
      <name val="Arial"/>
      <family val="2"/>
    </font>
    <font>
      <sz val="11"/>
      <color rgb="FF000000"/>
      <name val="Calibri"/>
      <family val="2"/>
    </font>
    <font>
      <b/>
      <sz val="9"/>
      <color theme="1"/>
      <name val="Calibri"/>
      <family val="2"/>
      <scheme val="minor"/>
    </font>
    <font>
      <b/>
      <sz val="9"/>
      <name val="Arial"/>
      <family val="2"/>
    </font>
    <font>
      <sz val="9"/>
      <name val="Arial"/>
      <family val="2"/>
    </font>
    <font>
      <sz val="14"/>
      <color rgb="FFFF0000"/>
      <name val="Arial"/>
      <family val="2"/>
    </font>
    <font>
      <sz val="9"/>
      <color theme="0"/>
      <name val="Arial"/>
      <family val="2"/>
    </font>
    <font>
      <sz val="11"/>
      <name val="Arial"/>
      <family val="2"/>
    </font>
    <font>
      <b/>
      <sz val="15"/>
      <color theme="0"/>
      <name val="Calibri"/>
      <family val="2"/>
      <scheme val="minor"/>
    </font>
    <font>
      <sz val="9"/>
      <color theme="0"/>
      <name val="Calibri"/>
      <family val="2"/>
      <scheme val="minor"/>
    </font>
    <font>
      <sz val="11"/>
      <color theme="0"/>
      <name val="Calibri"/>
      <family val="2"/>
      <scheme val="minor"/>
    </font>
    <font>
      <b/>
      <sz val="11"/>
      <color rgb="FFFF0000"/>
      <name val="Calibri"/>
      <family val="2"/>
      <scheme val="minor"/>
    </font>
    <font>
      <sz val="9"/>
      <color theme="5"/>
      <name val="Calibri"/>
      <family val="2"/>
      <scheme val="minor"/>
    </font>
    <font>
      <sz val="11"/>
      <color rgb="FF333333"/>
      <name val="Calibri"/>
      <family val="2"/>
    </font>
    <font>
      <sz val="9"/>
      <color rgb="FF333333"/>
      <name val="Arial"/>
      <family val="2"/>
    </font>
    <font>
      <sz val="9"/>
      <color rgb="FF333333"/>
      <name val="Calibri"/>
      <family val="2"/>
      <scheme val="minor"/>
    </font>
    <font>
      <sz val="11"/>
      <color rgb="FF000000"/>
      <name val="Calibri"/>
      <family val="2"/>
      <scheme val="minor"/>
    </font>
    <font>
      <sz val="11"/>
      <color rgb="FF333333"/>
      <name val="Arial"/>
      <family val="2"/>
    </font>
    <font>
      <b/>
      <i/>
      <sz val="11"/>
      <color rgb="FF333333"/>
      <name val="Arial"/>
      <family val="2"/>
    </font>
    <font>
      <sz val="11"/>
      <color rgb="FFFF0000"/>
      <name val="Arial"/>
      <family val="2"/>
    </font>
    <font>
      <b/>
      <sz val="10.7"/>
      <color theme="0"/>
      <name val="Calibri"/>
      <family val="2"/>
      <scheme val="minor"/>
    </font>
    <font>
      <b/>
      <sz val="8"/>
      <color theme="0"/>
      <name val="Arial"/>
      <family val="2"/>
    </font>
    <font>
      <b/>
      <i/>
      <sz val="11"/>
      <color theme="0"/>
      <name val="Calibri"/>
      <family val="2"/>
      <scheme val="minor"/>
    </font>
    <font>
      <i/>
      <sz val="11"/>
      <color theme="0"/>
      <name val="Calibri"/>
      <family val="2"/>
    </font>
    <font>
      <sz val="10"/>
      <color theme="0"/>
      <name val="Arial"/>
      <family val="2"/>
    </font>
    <font>
      <sz val="9"/>
      <color theme="1"/>
      <name val="Arial"/>
      <family val="2"/>
    </font>
    <font>
      <b/>
      <sz val="10"/>
      <color theme="1"/>
      <name val="Arial"/>
      <family val="2"/>
    </font>
  </fonts>
  <fills count="13">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2F2F2"/>
        <bgColor rgb="FFF2F2F2"/>
      </patternFill>
    </fill>
    <fill>
      <patternFill patternType="solid">
        <fgColor theme="0"/>
        <bgColor rgb="FFF2F2F2"/>
      </patternFill>
    </fill>
    <fill>
      <patternFill patternType="solid">
        <fgColor theme="0" tint="-0.14999847407452621"/>
        <bgColor rgb="FFF2F2F2"/>
      </patternFill>
    </fill>
    <fill>
      <patternFill patternType="solid">
        <fgColor rgb="FFFFFFFF"/>
        <bgColor indexed="64"/>
      </patternFill>
    </fill>
    <fill>
      <patternFill patternType="solid">
        <fgColor theme="9" tint="0.79998168889431442"/>
        <bgColor indexed="64"/>
      </patternFill>
    </fill>
  </fills>
  <borders count="57">
    <border>
      <left/>
      <right/>
      <top/>
      <bottom/>
      <diagonal/>
    </border>
    <border>
      <left/>
      <right/>
      <top/>
      <bottom style="thin">
        <color theme="0"/>
      </bottom>
      <diagonal/>
    </border>
    <border>
      <left/>
      <right/>
      <top/>
      <bottom style="thick">
        <color theme="5" tint="-0.249977111117893"/>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bottom/>
      <diagonal/>
    </border>
    <border>
      <left style="thin">
        <color theme="0"/>
      </left>
      <right/>
      <top/>
      <bottom style="thick">
        <color theme="5" tint="-0.249977111117893"/>
      </bottom>
      <diagonal/>
    </border>
    <border>
      <left style="thin">
        <color theme="0"/>
      </left>
      <right style="thin">
        <color indexed="64"/>
      </right>
      <top/>
      <bottom style="thin">
        <color theme="0"/>
      </bottom>
      <diagonal/>
    </border>
    <border>
      <left style="thin">
        <color theme="1"/>
      </left>
      <right style="thin">
        <color theme="1"/>
      </right>
      <top style="thin">
        <color theme="1"/>
      </top>
      <bottom style="thin">
        <color theme="1"/>
      </bottom>
      <diagonal/>
    </border>
    <border>
      <left style="thin">
        <color theme="0"/>
      </left>
      <right style="thin">
        <color theme="0"/>
      </right>
      <top style="thin">
        <color theme="0"/>
      </top>
      <bottom/>
      <diagonal/>
    </border>
    <border>
      <left style="thin">
        <color theme="0"/>
      </left>
      <right style="thin">
        <color indexed="64"/>
      </right>
      <top/>
      <bottom/>
      <diagonal/>
    </border>
    <border>
      <left style="thin">
        <color indexed="64"/>
      </left>
      <right style="thin">
        <color indexed="64"/>
      </right>
      <top style="thin">
        <color indexed="64"/>
      </top>
      <bottom style="thin">
        <color indexed="64"/>
      </bottom>
      <diagonal/>
    </border>
    <border>
      <left style="thin">
        <color theme="0"/>
      </left>
      <right/>
      <top style="thin">
        <color theme="1"/>
      </top>
      <bottom style="thin">
        <color theme="0"/>
      </bottom>
      <diagonal/>
    </border>
    <border>
      <left/>
      <right/>
      <top style="thin">
        <color theme="1"/>
      </top>
      <bottom style="thin">
        <color theme="0"/>
      </bottom>
      <diagonal/>
    </border>
    <border>
      <left/>
      <right style="thin">
        <color theme="0"/>
      </right>
      <top style="thin">
        <color theme="1"/>
      </top>
      <bottom style="thin">
        <color theme="0"/>
      </bottom>
      <diagonal/>
    </border>
    <border>
      <left style="thin">
        <color theme="1"/>
      </left>
      <right/>
      <top style="thin">
        <color theme="1"/>
      </top>
      <bottom style="thin">
        <color theme="1"/>
      </bottom>
      <diagonal/>
    </border>
    <border>
      <left/>
      <right style="thin">
        <color indexed="64"/>
      </right>
      <top/>
      <bottom/>
      <diagonal/>
    </border>
    <border>
      <left style="thin">
        <color theme="1"/>
      </left>
      <right/>
      <top style="thin">
        <color theme="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8"/>
      </top>
      <bottom style="thin">
        <color indexed="8"/>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top style="thin">
        <color indexed="8"/>
      </top>
      <bottom/>
      <diagonal/>
    </border>
    <border>
      <left/>
      <right style="thin">
        <color indexed="64"/>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thin">
        <color indexed="64"/>
      </left>
      <right/>
      <top/>
      <bottom/>
      <diagonal/>
    </border>
    <border>
      <left style="thin">
        <color theme="0"/>
      </left>
      <right/>
      <top style="thin">
        <color theme="0"/>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rgb="FF000000"/>
      </left>
      <right/>
      <top style="thin">
        <color rgb="FF000000"/>
      </top>
      <bottom style="thin">
        <color rgb="FF000000"/>
      </bottom>
      <diagonal/>
    </border>
    <border>
      <left style="thin">
        <color theme="1"/>
      </left>
      <right/>
      <top/>
      <bottom style="thin">
        <color theme="1"/>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1">
    <xf numFmtId="0" fontId="0" fillId="0" borderId="0"/>
    <xf numFmtId="44" fontId="1" fillId="0" borderId="0" applyFont="0" applyFill="0" applyBorder="0" applyAlignment="0" applyProtection="0"/>
    <xf numFmtId="0" fontId="5" fillId="0" borderId="0"/>
    <xf numFmtId="164" fontId="5" fillId="0" borderId="0" applyFont="0" applyFill="0" applyBorder="0" applyAlignment="0" applyProtection="0"/>
    <xf numFmtId="0" fontId="5" fillId="0" borderId="0"/>
    <xf numFmtId="44" fontId="1" fillId="0" borderId="0" applyFont="0" applyFill="0" applyBorder="0" applyAlignment="0" applyProtection="0"/>
    <xf numFmtId="166" fontId="5" fillId="0" borderId="0" applyFill="0" applyBorder="0" applyAlignment="0" applyProtection="0"/>
    <xf numFmtId="0" fontId="19" fillId="0" borderId="0"/>
    <xf numFmtId="169" fontId="31" fillId="0" borderId="0"/>
    <xf numFmtId="44" fontId="1" fillId="0" borderId="0" applyFont="0" applyFill="0" applyBorder="0" applyAlignment="0" applyProtection="0"/>
    <xf numFmtId="44" fontId="1" fillId="0" borderId="0" applyFont="0" applyFill="0" applyBorder="0" applyAlignment="0" applyProtection="0"/>
  </cellStyleXfs>
  <cellXfs count="335">
    <xf numFmtId="0" fontId="0" fillId="0" borderId="0" xfId="0"/>
    <xf numFmtId="44" fontId="0" fillId="0" borderId="0" xfId="1" applyFont="1"/>
    <xf numFmtId="0" fontId="2" fillId="0" borderId="0" xfId="0" applyFont="1"/>
    <xf numFmtId="44" fontId="2" fillId="0" borderId="0" xfId="1" applyFont="1"/>
    <xf numFmtId="44" fontId="0" fillId="0" borderId="0" xfId="0" applyNumberFormat="1"/>
    <xf numFmtId="44" fontId="0" fillId="0" borderId="0" xfId="1" applyFont="1" applyFill="1"/>
    <xf numFmtId="0" fontId="3" fillId="0" borderId="0" xfId="0" applyFont="1"/>
    <xf numFmtId="44" fontId="2" fillId="0" borderId="0" xfId="1" applyFont="1" applyFill="1"/>
    <xf numFmtId="44" fontId="0" fillId="0" borderId="0" xfId="1" applyFont="1" applyFill="1" applyBorder="1"/>
    <xf numFmtId="0" fontId="0" fillId="0" borderId="0" xfId="0" applyAlignment="1">
      <alignment horizontal="right"/>
    </xf>
    <xf numFmtId="0" fontId="0" fillId="0" borderId="0" xfId="0" applyAlignment="1">
      <alignment horizontal="left"/>
    </xf>
    <xf numFmtId="0" fontId="8" fillId="0" borderId="2" xfId="0" applyFont="1" applyBorder="1"/>
    <xf numFmtId="0" fontId="8" fillId="0" borderId="0" xfId="0" applyFont="1"/>
    <xf numFmtId="0" fontId="9" fillId="0" borderId="0" xfId="0" applyFont="1"/>
    <xf numFmtId="0" fontId="10" fillId="0" borderId="0" xfId="0" applyFont="1"/>
    <xf numFmtId="1" fontId="7" fillId="0" borderId="0" xfId="4" applyNumberFormat="1" applyFont="1" applyAlignment="1">
      <alignment horizontal="right"/>
    </xf>
    <xf numFmtId="44" fontId="6" fillId="3" borderId="7" xfId="1" applyFont="1" applyFill="1" applyBorder="1"/>
    <xf numFmtId="0" fontId="0" fillId="0" borderId="5" xfId="0" applyBorder="1" applyAlignment="1">
      <alignment horizontal="right"/>
    </xf>
    <xf numFmtId="0" fontId="8" fillId="0" borderId="6" xfId="0" applyFont="1" applyBorder="1" applyAlignment="1">
      <alignment horizontal="right"/>
    </xf>
    <xf numFmtId="0" fontId="8" fillId="0" borderId="2" xfId="0" applyFont="1" applyBorder="1" applyAlignment="1">
      <alignment horizontal="right"/>
    </xf>
    <xf numFmtId="0" fontId="8" fillId="0" borderId="5" xfId="0" applyFont="1" applyBorder="1" applyAlignment="1">
      <alignment horizontal="right"/>
    </xf>
    <xf numFmtId="0" fontId="8" fillId="0" borderId="0" xfId="0" applyFont="1" applyAlignment="1">
      <alignment horizontal="right"/>
    </xf>
    <xf numFmtId="0" fontId="4" fillId="0" borderId="0" xfId="0" applyFont="1"/>
    <xf numFmtId="1" fontId="7" fillId="3" borderId="9" xfId="4" applyNumberFormat="1" applyFont="1" applyFill="1" applyBorder="1" applyAlignment="1">
      <alignment horizontal="left"/>
    </xf>
    <xf numFmtId="49" fontId="7" fillId="3" borderId="9" xfId="4" applyNumberFormat="1" applyFont="1" applyFill="1" applyBorder="1"/>
    <xf numFmtId="0" fontId="0" fillId="2" borderId="0" xfId="0" applyFill="1"/>
    <xf numFmtId="1" fontId="5" fillId="0" borderId="0" xfId="4" applyNumberFormat="1" applyAlignment="1">
      <alignment horizontal="right"/>
    </xf>
    <xf numFmtId="44" fontId="7" fillId="3" borderId="0" xfId="1" applyFont="1" applyFill="1" applyBorder="1"/>
    <xf numFmtId="49" fontId="3" fillId="0" borderId="0" xfId="0" applyNumberFormat="1" applyFont="1" applyAlignment="1">
      <alignment horizontal="right"/>
    </xf>
    <xf numFmtId="49" fontId="5" fillId="0" borderId="0" xfId="4" applyNumberFormat="1"/>
    <xf numFmtId="44" fontId="5" fillId="0" borderId="0" xfId="1" applyFont="1" applyFill="1" applyBorder="1"/>
    <xf numFmtId="0" fontId="15" fillId="0" borderId="5" xfId="0" applyFont="1" applyBorder="1" applyAlignment="1">
      <alignment horizontal="left"/>
    </xf>
    <xf numFmtId="0" fontId="15" fillId="0" borderId="0" xfId="0" applyFont="1"/>
    <xf numFmtId="44" fontId="15" fillId="0" borderId="0" xfId="1" applyFont="1"/>
    <xf numFmtId="44" fontId="16" fillId="0" borderId="0" xfId="1" applyFont="1"/>
    <xf numFmtId="0" fontId="17" fillId="0" borderId="0" xfId="0" applyFont="1"/>
    <xf numFmtId="0" fontId="18" fillId="0" borderId="6" xfId="0" applyFont="1" applyBorder="1"/>
    <xf numFmtId="0" fontId="18" fillId="0" borderId="2" xfId="0" applyFont="1" applyBorder="1"/>
    <xf numFmtId="44" fontId="18" fillId="0" borderId="2" xfId="1" applyFont="1" applyBorder="1"/>
    <xf numFmtId="0" fontId="18" fillId="0" borderId="5" xfId="0" applyFont="1" applyBorder="1"/>
    <xf numFmtId="0" fontId="18" fillId="0" borderId="0" xfId="0" applyFont="1"/>
    <xf numFmtId="44" fontId="18" fillId="0" borderId="0" xfId="1" applyFont="1"/>
    <xf numFmtId="44" fontId="7" fillId="3" borderId="1" xfId="1" applyFont="1" applyFill="1" applyBorder="1" applyAlignment="1">
      <alignment horizontal="center"/>
    </xf>
    <xf numFmtId="0" fontId="15" fillId="0" borderId="0" xfId="0" applyFont="1" applyAlignment="1">
      <alignment horizontal="right"/>
    </xf>
    <xf numFmtId="0" fontId="15" fillId="0" borderId="5" xfId="0" applyFont="1" applyBorder="1" applyAlignment="1">
      <alignment horizontal="right"/>
    </xf>
    <xf numFmtId="44" fontId="15" fillId="0" borderId="0" xfId="1" applyFont="1" applyFill="1"/>
    <xf numFmtId="4" fontId="0" fillId="0" borderId="0" xfId="0" applyNumberFormat="1"/>
    <xf numFmtId="0" fontId="11" fillId="0" borderId="15" xfId="0" applyFont="1" applyBorder="1"/>
    <xf numFmtId="44" fontId="12" fillId="0" borderId="11" xfId="1" applyFont="1" applyFill="1" applyBorder="1"/>
    <xf numFmtId="0" fontId="12" fillId="0" borderId="0" xfId="0" applyFont="1"/>
    <xf numFmtId="44" fontId="12" fillId="4" borderId="11" xfId="1" applyFont="1" applyFill="1" applyBorder="1"/>
    <xf numFmtId="44" fontId="0" fillId="0" borderId="0" xfId="0" applyNumberFormat="1" applyAlignment="1">
      <alignment horizontal="center"/>
    </xf>
    <xf numFmtId="0" fontId="21" fillId="0" borderId="0" xfId="0" applyFont="1"/>
    <xf numFmtId="0" fontId="22" fillId="0" borderId="0" xfId="0" applyFont="1"/>
    <xf numFmtId="0" fontId="21" fillId="0" borderId="0" xfId="0" applyFont="1" applyAlignment="1">
      <alignment horizontal="center"/>
    </xf>
    <xf numFmtId="0" fontId="25" fillId="0" borderId="0" xfId="0" applyFont="1"/>
    <xf numFmtId="44" fontId="6" fillId="3" borderId="31" xfId="1" applyFont="1" applyFill="1" applyBorder="1"/>
    <xf numFmtId="0" fontId="6" fillId="3" borderId="14" xfId="0" applyFont="1" applyFill="1" applyBorder="1" applyAlignment="1">
      <alignment horizontal="center" wrapText="1"/>
    </xf>
    <xf numFmtId="0" fontId="6" fillId="3" borderId="12" xfId="0" applyFont="1" applyFill="1" applyBorder="1" applyAlignment="1">
      <alignment wrapText="1"/>
    </xf>
    <xf numFmtId="0" fontId="6" fillId="3" borderId="13" xfId="0" applyFont="1" applyFill="1" applyBorder="1" applyAlignment="1">
      <alignment wrapText="1"/>
    </xf>
    <xf numFmtId="0" fontId="0" fillId="0" borderId="23" xfId="0" applyBorder="1" applyAlignment="1">
      <alignment vertical="center"/>
    </xf>
    <xf numFmtId="167" fontId="3" fillId="0" borderId="20" xfId="6" applyNumberFormat="1" applyFont="1" applyFill="1" applyBorder="1" applyAlignment="1" applyProtection="1">
      <alignment horizontal="right" vertical="center"/>
    </xf>
    <xf numFmtId="167" fontId="3" fillId="0" borderId="24" xfId="6" applyNumberFormat="1" applyFont="1" applyFill="1" applyBorder="1" applyAlignment="1" applyProtection="1">
      <alignment horizontal="right" vertical="center"/>
    </xf>
    <xf numFmtId="167" fontId="3" fillId="0" borderId="22" xfId="6" applyNumberFormat="1" applyFont="1" applyFill="1" applyBorder="1" applyAlignment="1" applyProtection="1">
      <alignment horizontal="right" vertical="center"/>
    </xf>
    <xf numFmtId="167" fontId="3" fillId="0" borderId="11" xfId="6" applyNumberFormat="1" applyFont="1" applyFill="1" applyBorder="1" applyAlignment="1" applyProtection="1">
      <alignment horizontal="right" vertical="center"/>
    </xf>
    <xf numFmtId="0" fontId="0" fillId="0" borderId="33" xfId="0" applyBorder="1" applyAlignment="1">
      <alignment vertical="center"/>
    </xf>
    <xf numFmtId="167" fontId="3" fillId="0" borderId="26" xfId="6" applyNumberFormat="1" applyFont="1" applyFill="1" applyBorder="1" applyAlignment="1" applyProtection="1">
      <alignment horizontal="right" vertical="center"/>
    </xf>
    <xf numFmtId="167" fontId="3" fillId="0" borderId="27" xfId="6" applyNumberFormat="1" applyFont="1" applyFill="1" applyBorder="1" applyAlignment="1" applyProtection="1">
      <alignment horizontal="right" vertical="center"/>
    </xf>
    <xf numFmtId="0" fontId="6" fillId="3" borderId="3" xfId="0" applyFont="1" applyFill="1" applyBorder="1"/>
    <xf numFmtId="0" fontId="6" fillId="3" borderId="1" xfId="0" applyFont="1" applyFill="1" applyBorder="1"/>
    <xf numFmtId="0" fontId="20" fillId="4" borderId="11" xfId="0" applyFont="1" applyFill="1" applyBorder="1" applyAlignment="1">
      <alignment horizontal="center"/>
    </xf>
    <xf numFmtId="44" fontId="6" fillId="3" borderId="35" xfId="1" applyFont="1" applyFill="1" applyBorder="1"/>
    <xf numFmtId="167" fontId="3" fillId="0" borderId="28" xfId="6" applyNumberFormat="1" applyFont="1" applyFill="1" applyBorder="1" applyAlignment="1" applyProtection="1">
      <alignment horizontal="right" vertical="center"/>
    </xf>
    <xf numFmtId="167" fontId="3" fillId="0" borderId="30" xfId="6" applyNumberFormat="1" applyFont="1" applyFill="1" applyBorder="1" applyAlignment="1" applyProtection="1">
      <alignment horizontal="right" vertical="center"/>
    </xf>
    <xf numFmtId="167" fontId="6" fillId="3" borderId="34" xfId="1" applyNumberFormat="1" applyFont="1" applyFill="1" applyBorder="1"/>
    <xf numFmtId="44" fontId="27" fillId="0" borderId="11" xfId="1" applyFont="1" applyFill="1" applyBorder="1"/>
    <xf numFmtId="44" fontId="13" fillId="0" borderId="0" xfId="0" applyNumberFormat="1" applyFont="1" applyAlignment="1">
      <alignment horizontal="right"/>
    </xf>
    <xf numFmtId="0" fontId="15" fillId="0" borderId="0" xfId="0" applyFont="1" applyAlignment="1">
      <alignment horizontal="center"/>
    </xf>
    <xf numFmtId="0" fontId="18" fillId="0" borderId="2" xfId="0" applyFont="1" applyBorder="1" applyAlignment="1">
      <alignment horizontal="center"/>
    </xf>
    <xf numFmtId="1" fontId="5" fillId="0" borderId="0" xfId="4" applyNumberFormat="1" applyAlignment="1">
      <alignment horizontal="center"/>
    </xf>
    <xf numFmtId="44" fontId="7" fillId="3" borderId="10" xfId="1" applyFont="1" applyFill="1" applyBorder="1" applyAlignment="1">
      <alignment horizontal="center" vertical="center" wrapText="1"/>
    </xf>
    <xf numFmtId="0" fontId="28" fillId="0" borderId="0" xfId="0" applyFont="1"/>
    <xf numFmtId="0" fontId="29" fillId="0" borderId="0" xfId="0" applyFont="1"/>
    <xf numFmtId="0" fontId="29" fillId="0" borderId="11" xfId="0" applyFont="1" applyBorder="1"/>
    <xf numFmtId="0" fontId="12" fillId="5" borderId="11" xfId="0" applyFont="1" applyFill="1" applyBorder="1"/>
    <xf numFmtId="0" fontId="12" fillId="5" borderId="15" xfId="0" applyFont="1" applyFill="1" applyBorder="1"/>
    <xf numFmtId="0" fontId="11" fillId="5" borderId="15" xfId="0" applyFont="1" applyFill="1" applyBorder="1"/>
    <xf numFmtId="0" fontId="11" fillId="5" borderId="17" xfId="0" applyFont="1" applyFill="1" applyBorder="1"/>
    <xf numFmtId="0" fontId="11" fillId="5" borderId="11" xfId="0" applyFont="1" applyFill="1" applyBorder="1"/>
    <xf numFmtId="167" fontId="7" fillId="3" borderId="1" xfId="1" applyNumberFormat="1" applyFont="1" applyFill="1" applyBorder="1" applyAlignment="1">
      <alignment horizontal="center"/>
    </xf>
    <xf numFmtId="0" fontId="0" fillId="6" borderId="0" xfId="0" applyFill="1"/>
    <xf numFmtId="44" fontId="12" fillId="6" borderId="16" xfId="1" applyFont="1" applyFill="1" applyBorder="1"/>
    <xf numFmtId="0" fontId="0" fillId="7" borderId="0" xfId="0" applyFill="1"/>
    <xf numFmtId="44" fontId="30" fillId="4" borderId="0" xfId="1" applyFont="1" applyFill="1" applyBorder="1"/>
    <xf numFmtId="0" fontId="12" fillId="0" borderId="16" xfId="0" applyFont="1" applyBorder="1"/>
    <xf numFmtId="44" fontId="6" fillId="3" borderId="0" xfId="1" applyFont="1" applyFill="1" applyBorder="1"/>
    <xf numFmtId="44" fontId="12" fillId="0" borderId="0" xfId="1" applyFont="1" applyFill="1" applyBorder="1"/>
    <xf numFmtId="168" fontId="0" fillId="0" borderId="0" xfId="1" applyNumberFormat="1" applyFont="1"/>
    <xf numFmtId="168" fontId="9" fillId="0" borderId="0" xfId="1" applyNumberFormat="1" applyFont="1"/>
    <xf numFmtId="168" fontId="10" fillId="0" borderId="0" xfId="1" applyNumberFormat="1" applyFont="1"/>
    <xf numFmtId="168" fontId="8" fillId="0" borderId="2" xfId="1" applyNumberFormat="1" applyFont="1" applyBorder="1"/>
    <xf numFmtId="168" fontId="8" fillId="0" borderId="0" xfId="1" applyNumberFormat="1" applyFont="1"/>
    <xf numFmtId="168" fontId="12" fillId="0" borderId="11" xfId="1" applyNumberFormat="1" applyFont="1" applyFill="1" applyBorder="1"/>
    <xf numFmtId="168" fontId="20" fillId="4" borderId="11" xfId="0" applyNumberFormat="1" applyFont="1" applyFill="1" applyBorder="1" applyAlignment="1">
      <alignment horizontal="center"/>
    </xf>
    <xf numFmtId="168" fontId="6" fillId="3" borderId="7" xfId="1" applyNumberFormat="1" applyFont="1" applyFill="1" applyBorder="1"/>
    <xf numFmtId="168" fontId="0" fillId="0" borderId="0" xfId="0" applyNumberFormat="1"/>
    <xf numFmtId="168" fontId="8" fillId="0" borderId="2" xfId="0" applyNumberFormat="1" applyFont="1" applyBorder="1"/>
    <xf numFmtId="168" fontId="8" fillId="0" borderId="0" xfId="0" applyNumberFormat="1" applyFont="1"/>
    <xf numFmtId="168" fontId="12" fillId="4" borderId="11" xfId="1" applyNumberFormat="1" applyFont="1" applyFill="1" applyBorder="1" applyAlignment="1">
      <alignment horizontal="right"/>
    </xf>
    <xf numFmtId="168" fontId="4" fillId="0" borderId="0" xfId="0" applyNumberFormat="1" applyFont="1"/>
    <xf numFmtId="168" fontId="3" fillId="0" borderId="0" xfId="0" applyNumberFormat="1" applyFont="1"/>
    <xf numFmtId="168" fontId="2" fillId="0" borderId="0" xfId="0" applyNumberFormat="1" applyFont="1"/>
    <xf numFmtId="168" fontId="9" fillId="0" borderId="0" xfId="0" applyNumberFormat="1" applyFont="1"/>
    <xf numFmtId="168" fontId="10" fillId="0" borderId="0" xfId="0" applyNumberFormat="1" applyFont="1"/>
    <xf numFmtId="168" fontId="11" fillId="0" borderId="16" xfId="1" applyNumberFormat="1" applyFont="1" applyFill="1" applyBorder="1"/>
    <xf numFmtId="0" fontId="0" fillId="0" borderId="0" xfId="0" applyAlignment="1">
      <alignment horizontal="center"/>
    </xf>
    <xf numFmtId="0" fontId="32" fillId="8" borderId="42" xfId="4" applyFont="1" applyFill="1" applyBorder="1" applyAlignment="1">
      <alignment horizontal="center"/>
    </xf>
    <xf numFmtId="0" fontId="34" fillId="0" borderId="0" xfId="0" applyFont="1"/>
    <xf numFmtId="0" fontId="19" fillId="11" borderId="42" xfId="0" applyFont="1" applyFill="1" applyBorder="1"/>
    <xf numFmtId="168" fontId="27" fillId="0" borderId="11" xfId="1" applyNumberFormat="1" applyFont="1" applyFill="1" applyBorder="1"/>
    <xf numFmtId="44" fontId="6" fillId="3" borderId="7" xfId="1" applyFont="1" applyFill="1" applyBorder="1" applyAlignment="1">
      <alignment horizontal="right"/>
    </xf>
    <xf numFmtId="1" fontId="0" fillId="12" borderId="44" xfId="0" applyNumberFormat="1" applyFill="1" applyBorder="1" applyAlignment="1">
      <alignment horizontal="center"/>
    </xf>
    <xf numFmtId="4" fontId="0" fillId="12" borderId="44" xfId="0" applyNumberFormat="1" applyFill="1" applyBorder="1" applyAlignment="1">
      <alignment horizontal="center"/>
    </xf>
    <xf numFmtId="2" fontId="0" fillId="0" borderId="0" xfId="0" applyNumberFormat="1" applyAlignment="1">
      <alignment horizontal="center"/>
    </xf>
    <xf numFmtId="2" fontId="0" fillId="6" borderId="0" xfId="0" applyNumberFormat="1" applyFill="1" applyAlignment="1">
      <alignment horizontal="center"/>
    </xf>
    <xf numFmtId="4" fontId="0" fillId="0" borderId="0" xfId="0" applyNumberFormat="1" applyAlignment="1">
      <alignment horizontal="center"/>
    </xf>
    <xf numFmtId="168" fontId="17" fillId="0" borderId="0" xfId="1" applyNumberFormat="1" applyFont="1"/>
    <xf numFmtId="0" fontId="32" fillId="8" borderId="45" xfId="4" applyFont="1" applyFill="1" applyBorder="1" applyAlignment="1">
      <alignment horizontal="center"/>
    </xf>
    <xf numFmtId="1" fontId="32" fillId="8" borderId="45" xfId="4" applyNumberFormat="1" applyFont="1" applyFill="1" applyBorder="1" applyAlignment="1">
      <alignment horizontal="center"/>
    </xf>
    <xf numFmtId="1" fontId="32" fillId="8" borderId="43" xfId="4" applyNumberFormat="1" applyFont="1" applyFill="1" applyBorder="1" applyAlignment="1">
      <alignment horizontal="center"/>
    </xf>
    <xf numFmtId="0" fontId="32" fillId="8" borderId="11" xfId="4" applyFont="1" applyFill="1" applyBorder="1" applyAlignment="1">
      <alignment horizontal="center"/>
    </xf>
    <xf numFmtId="1" fontId="32" fillId="8" borderId="11" xfId="4" applyNumberFormat="1" applyFont="1" applyFill="1" applyBorder="1" applyAlignment="1">
      <alignment horizontal="center"/>
    </xf>
    <xf numFmtId="1" fontId="35" fillId="8" borderId="42" xfId="4" applyNumberFormat="1" applyFont="1" applyFill="1" applyBorder="1" applyAlignment="1">
      <alignment horizontal="center"/>
    </xf>
    <xf numFmtId="49" fontId="35" fillId="9" borderId="42" xfId="4" applyNumberFormat="1" applyFont="1" applyFill="1" applyBorder="1"/>
    <xf numFmtId="169" fontId="36" fillId="10" borderId="11" xfId="8" applyFont="1" applyFill="1" applyBorder="1"/>
    <xf numFmtId="1" fontId="35" fillId="9" borderId="42" xfId="4" applyNumberFormat="1" applyFont="1" applyFill="1" applyBorder="1" applyAlignment="1">
      <alignment horizontal="left"/>
    </xf>
    <xf numFmtId="49" fontId="22" fillId="9" borderId="42" xfId="4" applyNumberFormat="1" applyFont="1" applyFill="1" applyBorder="1"/>
    <xf numFmtId="1" fontId="37" fillId="8" borderId="42" xfId="4" applyNumberFormat="1" applyFont="1" applyFill="1" applyBorder="1" applyAlignment="1">
      <alignment horizontal="center"/>
    </xf>
    <xf numFmtId="49" fontId="37" fillId="9" borderId="42" xfId="4" applyNumberFormat="1" applyFont="1" applyFill="1" applyBorder="1"/>
    <xf numFmtId="1" fontId="25" fillId="8" borderId="42" xfId="4" applyNumberFormat="1" applyFont="1" applyFill="1" applyBorder="1" applyAlignment="1">
      <alignment horizontal="center"/>
    </xf>
    <xf numFmtId="49" fontId="25" fillId="9" borderId="42" xfId="4" applyNumberFormat="1" applyFont="1" applyFill="1" applyBorder="1"/>
    <xf numFmtId="4" fontId="35" fillId="9" borderId="42" xfId="7" applyNumberFormat="1" applyFont="1" applyFill="1" applyBorder="1"/>
    <xf numFmtId="49" fontId="35" fillId="8" borderId="42" xfId="4" applyNumberFormat="1" applyFont="1" applyFill="1" applyBorder="1" applyAlignment="1">
      <alignment horizontal="center"/>
    </xf>
    <xf numFmtId="1" fontId="0" fillId="0" borderId="0" xfId="0" applyNumberFormat="1"/>
    <xf numFmtId="0" fontId="35" fillId="8" borderId="42" xfId="4" applyFont="1" applyFill="1" applyBorder="1" applyAlignment="1">
      <alignment horizontal="center"/>
    </xf>
    <xf numFmtId="0" fontId="37" fillId="8" borderId="42" xfId="4" applyFont="1" applyFill="1" applyBorder="1" applyAlignment="1">
      <alignment horizontal="center"/>
    </xf>
    <xf numFmtId="168" fontId="27" fillId="4" borderId="11" xfId="1" applyNumberFormat="1" applyFont="1" applyFill="1" applyBorder="1"/>
    <xf numFmtId="44" fontId="7" fillId="3" borderId="0" xfId="1" applyFont="1" applyFill="1" applyBorder="1" applyAlignment="1">
      <alignment horizontal="center"/>
    </xf>
    <xf numFmtId="0" fontId="0" fillId="0" borderId="0" xfId="0" applyAlignment="1">
      <alignment wrapText="1"/>
    </xf>
    <xf numFmtId="0" fontId="20" fillId="0" borderId="11" xfId="0" applyFont="1" applyBorder="1" applyAlignment="1">
      <alignment horizontal="center"/>
    </xf>
    <xf numFmtId="0" fontId="11" fillId="5" borderId="46" xfId="0" applyFont="1" applyFill="1" applyBorder="1"/>
    <xf numFmtId="0" fontId="11" fillId="0" borderId="11" xfId="0" applyFont="1" applyBorder="1"/>
    <xf numFmtId="0" fontId="11" fillId="0" borderId="0" xfId="0" applyFont="1"/>
    <xf numFmtId="4" fontId="33" fillId="9" borderId="42" xfId="7" applyNumberFormat="1" applyFont="1" applyFill="1" applyBorder="1"/>
    <xf numFmtId="49" fontId="33" fillId="9" borderId="43" xfId="4" applyNumberFormat="1" applyFont="1" applyFill="1" applyBorder="1"/>
    <xf numFmtId="49" fontId="33" fillId="9" borderId="11" xfId="4" applyNumberFormat="1" applyFont="1" applyFill="1" applyBorder="1"/>
    <xf numFmtId="168" fontId="11" fillId="0" borderId="11" xfId="1" applyNumberFormat="1" applyFont="1" applyFill="1" applyBorder="1"/>
    <xf numFmtId="0" fontId="8" fillId="0" borderId="2" xfId="0" applyFont="1" applyBorder="1" applyAlignment="1">
      <alignment horizontal="center"/>
    </xf>
    <xf numFmtId="0" fontId="8" fillId="0" borderId="0" xfId="0" applyFont="1" applyAlignment="1">
      <alignment horizontal="center"/>
    </xf>
    <xf numFmtId="44" fontId="6" fillId="3" borderId="10" xfId="1" applyFont="1" applyFill="1" applyBorder="1" applyAlignment="1">
      <alignment horizontal="center"/>
    </xf>
    <xf numFmtId="44" fontId="0" fillId="0" borderId="11" xfId="1" applyFont="1" applyBorder="1" applyAlignment="1">
      <alignment horizontal="center"/>
    </xf>
    <xf numFmtId="44" fontId="12" fillId="0" borderId="11" xfId="1" applyFont="1" applyFill="1" applyBorder="1" applyAlignment="1">
      <alignment horizontal="center" vertical="center"/>
    </xf>
    <xf numFmtId="44" fontId="6" fillId="3" borderId="7" xfId="1" applyFont="1" applyFill="1" applyBorder="1" applyAlignment="1">
      <alignment horizontal="center"/>
    </xf>
    <xf numFmtId="44" fontId="0" fillId="0" borderId="0" xfId="1" applyFont="1" applyFill="1" applyBorder="1" applyAlignment="1">
      <alignment horizontal="center"/>
    </xf>
    <xf numFmtId="165" fontId="3" fillId="0" borderId="0" xfId="0" applyNumberFormat="1" applyFont="1" applyAlignment="1">
      <alignment horizontal="center"/>
    </xf>
    <xf numFmtId="44" fontId="0" fillId="0" borderId="0" xfId="1" applyFont="1" applyFill="1" applyAlignment="1">
      <alignment horizontal="center"/>
    </xf>
    <xf numFmtId="44" fontId="38" fillId="3" borderId="34" xfId="1" applyFont="1" applyFill="1" applyBorder="1"/>
    <xf numFmtId="0" fontId="12" fillId="0" borderId="11" xfId="0" applyFont="1" applyBorder="1" applyAlignment="1">
      <alignment horizontal="left"/>
    </xf>
    <xf numFmtId="0" fontId="12" fillId="0" borderId="0" xfId="0" applyFont="1" applyBorder="1" applyAlignment="1">
      <alignment horizontal="center"/>
    </xf>
    <xf numFmtId="0" fontId="0" fillId="0" borderId="0" xfId="0"/>
    <xf numFmtId="0" fontId="8" fillId="0" borderId="0" xfId="0" applyFont="1" applyBorder="1" applyAlignment="1">
      <alignment horizontal="center"/>
    </xf>
    <xf numFmtId="168" fontId="6" fillId="3" borderId="0" xfId="1" applyNumberFormat="1" applyFont="1" applyFill="1" applyBorder="1"/>
    <xf numFmtId="167" fontId="22" fillId="4" borderId="0" xfId="6" applyNumberFormat="1" applyFont="1" applyFill="1" applyBorder="1" applyAlignment="1" applyProtection="1">
      <alignment horizontal="right"/>
    </xf>
    <xf numFmtId="168" fontId="12" fillId="0" borderId="0" xfId="1" applyNumberFormat="1" applyFont="1" applyFill="1" applyBorder="1"/>
    <xf numFmtId="0" fontId="0" fillId="0" borderId="0" xfId="0"/>
    <xf numFmtId="0" fontId="2" fillId="0" borderId="0" xfId="0" applyFont="1"/>
    <xf numFmtId="0" fontId="3" fillId="0" borderId="0" xfId="0" applyFont="1"/>
    <xf numFmtId="0" fontId="0" fillId="0" borderId="0" xfId="0" applyAlignment="1">
      <alignment horizontal="right"/>
    </xf>
    <xf numFmtId="0" fontId="0" fillId="0" borderId="0" xfId="0" applyAlignment="1">
      <alignment horizontal="left"/>
    </xf>
    <xf numFmtId="0" fontId="8" fillId="0" borderId="2" xfId="0" applyFont="1" applyBorder="1"/>
    <xf numFmtId="0" fontId="8" fillId="0" borderId="0" xfId="0" applyFont="1"/>
    <xf numFmtId="0" fontId="9" fillId="0" borderId="0" xfId="0" applyFont="1"/>
    <xf numFmtId="0" fontId="10" fillId="0" borderId="0" xfId="0" applyFont="1"/>
    <xf numFmtId="1" fontId="7" fillId="0" borderId="0" xfId="4" applyNumberFormat="1" applyFont="1" applyAlignment="1">
      <alignment horizontal="right"/>
    </xf>
    <xf numFmtId="0" fontId="0" fillId="0" borderId="5" xfId="0" applyBorder="1" applyAlignment="1">
      <alignment horizontal="right"/>
    </xf>
    <xf numFmtId="0" fontId="8" fillId="0" borderId="6" xfId="0" applyFont="1" applyBorder="1" applyAlignment="1">
      <alignment horizontal="right"/>
    </xf>
    <xf numFmtId="0" fontId="8" fillId="0" borderId="2" xfId="0" applyFont="1" applyBorder="1" applyAlignment="1">
      <alignment horizontal="right"/>
    </xf>
    <xf numFmtId="0" fontId="8" fillId="0" borderId="5" xfId="0" applyFont="1" applyBorder="1" applyAlignment="1">
      <alignment horizontal="right"/>
    </xf>
    <xf numFmtId="0" fontId="8" fillId="0" borderId="0" xfId="0" applyFont="1" applyAlignment="1">
      <alignment horizontal="right"/>
    </xf>
    <xf numFmtId="1" fontId="7" fillId="3" borderId="9" xfId="4" applyNumberFormat="1" applyFont="1" applyFill="1" applyBorder="1" applyAlignment="1">
      <alignment horizontal="left"/>
    </xf>
    <xf numFmtId="49" fontId="7" fillId="3" borderId="9" xfId="4" applyNumberFormat="1" applyFont="1" applyFill="1" applyBorder="1"/>
    <xf numFmtId="1" fontId="5" fillId="0" borderId="0" xfId="4" applyNumberFormat="1" applyAlignment="1">
      <alignment horizontal="right"/>
    </xf>
    <xf numFmtId="49" fontId="5" fillId="0" borderId="0" xfId="4" applyNumberFormat="1"/>
    <xf numFmtId="0" fontId="15" fillId="0" borderId="5" xfId="0" applyFont="1" applyBorder="1" applyAlignment="1">
      <alignment horizontal="left"/>
    </xf>
    <xf numFmtId="0" fontId="15" fillId="0" borderId="0" xfId="0" applyFont="1"/>
    <xf numFmtId="0" fontId="17" fillId="0" borderId="0" xfId="0" applyFont="1"/>
    <xf numFmtId="0" fontId="18" fillId="0" borderId="6" xfId="0" applyFont="1" applyBorder="1"/>
    <xf numFmtId="0" fontId="18" fillId="0" borderId="2" xfId="0" applyFont="1" applyBorder="1"/>
    <xf numFmtId="0" fontId="18" fillId="0" borderId="5" xfId="0" applyFont="1" applyBorder="1"/>
    <xf numFmtId="0" fontId="18" fillId="0" borderId="0" xfId="0" applyFont="1"/>
    <xf numFmtId="0" fontId="15" fillId="0" borderId="0" xfId="0" applyFont="1" applyAlignment="1">
      <alignment horizontal="right"/>
    </xf>
    <xf numFmtId="0" fontId="15" fillId="0" borderId="5" xfId="0" applyFont="1" applyBorder="1" applyAlignment="1">
      <alignment horizontal="right"/>
    </xf>
    <xf numFmtId="0" fontId="12" fillId="0" borderId="11" xfId="0" applyFont="1" applyBorder="1"/>
    <xf numFmtId="0" fontId="12" fillId="0" borderId="0" xfId="0" applyFont="1"/>
    <xf numFmtId="0" fontId="7" fillId="3" borderId="14" xfId="0" applyFont="1" applyFill="1" applyBorder="1" applyAlignment="1">
      <alignment horizontal="center"/>
    </xf>
    <xf numFmtId="0" fontId="22" fillId="0" borderId="0" xfId="0" applyFont="1"/>
    <xf numFmtId="0" fontId="6" fillId="3" borderId="14" xfId="0" applyFont="1" applyFill="1" applyBorder="1" applyAlignment="1">
      <alignment horizontal="center" wrapText="1"/>
    </xf>
    <xf numFmtId="0" fontId="6" fillId="3" borderId="12" xfId="0" applyFont="1" applyFill="1" applyBorder="1" applyAlignment="1">
      <alignment wrapText="1"/>
    </xf>
    <xf numFmtId="0" fontId="6" fillId="3" borderId="13" xfId="0" applyFont="1" applyFill="1" applyBorder="1" applyAlignment="1">
      <alignment wrapText="1"/>
    </xf>
    <xf numFmtId="0" fontId="6" fillId="3" borderId="3" xfId="0" applyFont="1" applyFill="1" applyBorder="1"/>
    <xf numFmtId="0" fontId="6" fillId="3" borderId="1" xfId="0" applyFont="1" applyFill="1" applyBorder="1"/>
    <xf numFmtId="0" fontId="6" fillId="3" borderId="4" xfId="0" applyFont="1" applyFill="1" applyBorder="1"/>
    <xf numFmtId="0" fontId="20" fillId="4" borderId="11" xfId="0" applyFont="1" applyFill="1" applyBorder="1" applyAlignment="1">
      <alignment horizontal="center"/>
    </xf>
    <xf numFmtId="0" fontId="12" fillId="0" borderId="11" xfId="0" applyFont="1" applyBorder="1" applyAlignment="1">
      <alignment horizontal="center"/>
    </xf>
    <xf numFmtId="0" fontId="15" fillId="0" borderId="0" xfId="0" applyFont="1" applyAlignment="1">
      <alignment horizontal="center"/>
    </xf>
    <xf numFmtId="0" fontId="18" fillId="0" borderId="2" xfId="0" applyFont="1" applyBorder="1" applyAlignment="1">
      <alignment horizontal="center"/>
    </xf>
    <xf numFmtId="0" fontId="18" fillId="0" borderId="0" xfId="0" applyFont="1" applyAlignment="1">
      <alignment horizontal="center"/>
    </xf>
    <xf numFmtId="0" fontId="7" fillId="3" borderId="13" xfId="0" applyFont="1" applyFill="1" applyBorder="1" applyAlignment="1">
      <alignment horizontal="center"/>
    </xf>
    <xf numFmtId="1" fontId="5" fillId="0" borderId="0" xfId="4" applyNumberFormat="1" applyAlignment="1">
      <alignment horizontal="center"/>
    </xf>
    <xf numFmtId="1" fontId="7" fillId="3" borderId="37" xfId="4" applyNumberFormat="1" applyFont="1" applyFill="1" applyBorder="1" applyAlignment="1">
      <alignment horizontal="center" vertical="center"/>
    </xf>
    <xf numFmtId="49" fontId="7" fillId="3" borderId="9" xfId="4" applyNumberFormat="1" applyFont="1" applyFill="1" applyBorder="1" applyAlignment="1">
      <alignment vertical="center"/>
    </xf>
    <xf numFmtId="0" fontId="7" fillId="3" borderId="14" xfId="0" applyFont="1" applyFill="1" applyBorder="1" applyAlignment="1">
      <alignment horizontal="center" vertical="center"/>
    </xf>
    <xf numFmtId="0" fontId="28" fillId="0" borderId="0" xfId="0" applyFont="1"/>
    <xf numFmtId="0" fontId="11" fillId="5" borderId="15" xfId="0" applyFont="1" applyFill="1" applyBorder="1"/>
    <xf numFmtId="0" fontId="11" fillId="5" borderId="17" xfId="0" applyFont="1" applyFill="1" applyBorder="1"/>
    <xf numFmtId="0" fontId="11" fillId="5" borderId="11" xfId="0" applyFont="1" applyFill="1" applyBorder="1"/>
    <xf numFmtId="167" fontId="22" fillId="0" borderId="25" xfId="6" applyNumberFormat="1" applyFont="1" applyFill="1" applyBorder="1" applyAlignment="1" applyProtection="1">
      <alignment horizontal="right"/>
    </xf>
    <xf numFmtId="167" fontId="22" fillId="0" borderId="0" xfId="6" applyNumberFormat="1" applyFont="1" applyFill="1" applyBorder="1" applyAlignment="1" applyProtection="1">
      <alignment horizontal="right"/>
    </xf>
    <xf numFmtId="0" fontId="12" fillId="0" borderId="0" xfId="0" applyFont="1" applyAlignment="1">
      <alignment horizontal="center"/>
    </xf>
    <xf numFmtId="0" fontId="12" fillId="4" borderId="11" xfId="0" applyFont="1" applyFill="1" applyBorder="1" applyAlignment="1">
      <alignment horizontal="center"/>
    </xf>
    <xf numFmtId="0" fontId="12" fillId="4" borderId="11" xfId="0" applyFont="1" applyFill="1" applyBorder="1"/>
    <xf numFmtId="167" fontId="22" fillId="4" borderId="25" xfId="6" applyNumberFormat="1" applyFont="1" applyFill="1" applyBorder="1" applyAlignment="1" applyProtection="1">
      <alignment horizontal="right"/>
    </xf>
    <xf numFmtId="0" fontId="12" fillId="4" borderId="0" xfId="0" applyFont="1" applyFill="1" applyAlignment="1">
      <alignment horizontal="center"/>
    </xf>
    <xf numFmtId="0" fontId="30" fillId="4" borderId="0" xfId="0" applyFont="1" applyFill="1"/>
    <xf numFmtId="168" fontId="0" fillId="0" borderId="0" xfId="0" applyNumberFormat="1"/>
    <xf numFmtId="168" fontId="8" fillId="0" borderId="0" xfId="0" applyNumberFormat="1" applyFont="1"/>
    <xf numFmtId="168" fontId="9" fillId="0" borderId="0" xfId="0" applyNumberFormat="1" applyFont="1"/>
    <xf numFmtId="168" fontId="10" fillId="0" borderId="0" xfId="0" applyNumberFormat="1" applyFont="1"/>
    <xf numFmtId="0" fontId="0" fillId="0" borderId="0" xfId="0" applyAlignment="1">
      <alignment horizontal="center"/>
    </xf>
    <xf numFmtId="49" fontId="33" fillId="9" borderId="42" xfId="4" applyNumberFormat="1" applyFont="1" applyFill="1" applyBorder="1"/>
    <xf numFmtId="1" fontId="33" fillId="9" borderId="42" xfId="4" applyNumberFormat="1" applyFont="1" applyFill="1" applyBorder="1" applyAlignment="1">
      <alignment horizontal="left"/>
    </xf>
    <xf numFmtId="49" fontId="12" fillId="9" borderId="42" xfId="4" applyNumberFormat="1" applyFont="1" applyFill="1" applyBorder="1"/>
    <xf numFmtId="1" fontId="32" fillId="8" borderId="42" xfId="4" applyNumberFormat="1" applyFont="1" applyFill="1" applyBorder="1" applyAlignment="1">
      <alignment horizontal="center"/>
    </xf>
    <xf numFmtId="0" fontId="12" fillId="0" borderId="0" xfId="0" applyFont="1" applyBorder="1"/>
    <xf numFmtId="44" fontId="6" fillId="3" borderId="0" xfId="1" applyFont="1" applyFill="1" applyBorder="1" applyAlignment="1">
      <alignment horizontal="center"/>
    </xf>
    <xf numFmtId="44" fontId="0" fillId="0" borderId="0" xfId="1" applyFont="1" applyBorder="1" applyAlignment="1">
      <alignment horizontal="center"/>
    </xf>
    <xf numFmtId="0" fontId="20" fillId="0" borderId="0" xfId="0" applyFont="1" applyBorder="1" applyAlignment="1">
      <alignment horizontal="center"/>
    </xf>
    <xf numFmtId="0" fontId="20" fillId="4" borderId="0" xfId="0" applyFont="1" applyFill="1" applyBorder="1" applyAlignment="1">
      <alignment horizontal="center"/>
    </xf>
    <xf numFmtId="44" fontId="12" fillId="0" borderId="0" xfId="1" applyFont="1" applyFill="1" applyBorder="1" applyAlignment="1">
      <alignment horizontal="center" vertical="center"/>
    </xf>
    <xf numFmtId="1" fontId="39" fillId="3" borderId="37" xfId="4" applyNumberFormat="1" applyFont="1" applyFill="1" applyBorder="1" applyAlignment="1">
      <alignment horizontal="center" vertical="center"/>
    </xf>
    <xf numFmtId="49" fontId="7" fillId="3" borderId="9" xfId="4" applyNumberFormat="1" applyFont="1" applyFill="1" applyBorder="1" applyAlignment="1"/>
    <xf numFmtId="0" fontId="7" fillId="3" borderId="1" xfId="0" applyFont="1" applyFill="1" applyBorder="1" applyAlignment="1">
      <alignment horizontal="center"/>
    </xf>
    <xf numFmtId="0" fontId="7" fillId="3" borderId="4" xfId="0" applyFont="1" applyFill="1" applyBorder="1" applyAlignment="1">
      <alignment horizontal="center"/>
    </xf>
    <xf numFmtId="3" fontId="17" fillId="0" borderId="0" xfId="1" applyNumberFormat="1" applyFont="1"/>
    <xf numFmtId="170" fontId="22" fillId="0" borderId="0" xfId="6" applyNumberFormat="1" applyFont="1" applyFill="1" applyBorder="1" applyAlignment="1" applyProtection="1">
      <alignment horizontal="right"/>
    </xf>
    <xf numFmtId="170" fontId="24" fillId="0" borderId="0" xfId="6" applyNumberFormat="1" applyFont="1" applyFill="1" applyBorder="1" applyAlignment="1" applyProtection="1">
      <alignment horizontal="right"/>
    </xf>
    <xf numFmtId="168" fontId="8" fillId="0" borderId="0" xfId="0" applyNumberFormat="1" applyFont="1" applyBorder="1"/>
    <xf numFmtId="168" fontId="28" fillId="0" borderId="0" xfId="0" applyNumberFormat="1" applyFont="1"/>
    <xf numFmtId="168" fontId="6" fillId="0" borderId="0" xfId="0" applyNumberFormat="1" applyFont="1"/>
    <xf numFmtId="168" fontId="40" fillId="0" borderId="0" xfId="0" applyNumberFormat="1" applyFont="1"/>
    <xf numFmtId="168" fontId="41" fillId="0" borderId="0" xfId="0" applyNumberFormat="1" applyFont="1" applyBorder="1"/>
    <xf numFmtId="168" fontId="28" fillId="0" borderId="0" xfId="1" applyNumberFormat="1" applyFont="1"/>
    <xf numFmtId="168" fontId="8" fillId="0" borderId="0" xfId="1" applyNumberFormat="1" applyFont="1" applyBorder="1"/>
    <xf numFmtId="168" fontId="7" fillId="3" borderId="10" xfId="1" applyNumberFormat="1" applyFont="1" applyFill="1" applyBorder="1" applyAlignment="1">
      <alignment horizontal="center" vertical="center" wrapText="1"/>
    </xf>
    <xf numFmtId="0" fontId="22" fillId="0" borderId="11" xfId="0" applyFont="1" applyBorder="1" applyAlignment="1">
      <alignment horizontal="center"/>
    </xf>
    <xf numFmtId="0" fontId="22" fillId="0" borderId="11" xfId="0" applyFont="1" applyBorder="1"/>
    <xf numFmtId="44" fontId="22" fillId="0" borderId="11" xfId="1" applyFont="1" applyFill="1" applyBorder="1"/>
    <xf numFmtId="0" fontId="22" fillId="0" borderId="0" xfId="0" applyFont="1" applyAlignment="1">
      <alignment horizontal="center"/>
    </xf>
    <xf numFmtId="0" fontId="7" fillId="3" borderId="13" xfId="0" applyFont="1" applyFill="1" applyBorder="1" applyAlignment="1">
      <alignment horizontal="center" vertical="center"/>
    </xf>
    <xf numFmtId="44" fontId="7" fillId="3" borderId="1" xfId="1" applyFont="1" applyFill="1" applyBorder="1" applyAlignment="1">
      <alignment horizontal="center" vertical="center"/>
    </xf>
    <xf numFmtId="1" fontId="7" fillId="0" borderId="0" xfId="4" applyNumberFormat="1" applyFont="1" applyAlignment="1">
      <alignment horizontal="center" vertical="center"/>
    </xf>
    <xf numFmtId="0" fontId="28" fillId="0" borderId="0" xfId="0" applyFont="1" applyAlignment="1">
      <alignment horizontal="center" vertical="center"/>
    </xf>
    <xf numFmtId="0" fontId="0" fillId="0" borderId="0" xfId="0" applyAlignment="1">
      <alignment horizontal="center" vertical="center"/>
    </xf>
    <xf numFmtId="167" fontId="7" fillId="3" borderId="1" xfId="1" applyNumberFormat="1" applyFont="1" applyFill="1" applyBorder="1" applyAlignment="1">
      <alignment horizontal="center" vertical="center"/>
    </xf>
    <xf numFmtId="0" fontId="28" fillId="0" borderId="0" xfId="0" applyFont="1" applyAlignment="1">
      <alignment horizontal="right"/>
    </xf>
    <xf numFmtId="170" fontId="24" fillId="0" borderId="0" xfId="6" applyNumberFormat="1" applyFont="1" applyFill="1" applyBorder="1" applyAlignment="1" applyProtection="1">
      <alignment horizontal="right" vertical="center"/>
    </xf>
    <xf numFmtId="44" fontId="42" fillId="0" borderId="0" xfId="1" applyFont="1" applyFill="1" applyAlignment="1">
      <alignment horizontal="right"/>
    </xf>
    <xf numFmtId="0" fontId="7" fillId="3" borderId="1" xfId="0" applyFont="1" applyFill="1" applyBorder="1" applyAlignment="1">
      <alignment horizontal="center" vertical="center"/>
    </xf>
    <xf numFmtId="0" fontId="7" fillId="3" borderId="4" xfId="0" applyFont="1" applyFill="1" applyBorder="1" applyAlignment="1">
      <alignment horizontal="center" vertical="center"/>
    </xf>
    <xf numFmtId="167" fontId="22" fillId="0" borderId="11" xfId="6" applyNumberFormat="1" applyFont="1" applyFill="1" applyBorder="1" applyAlignment="1" applyProtection="1">
      <alignment horizontal="right"/>
    </xf>
    <xf numFmtId="49" fontId="7" fillId="3" borderId="9" xfId="4" applyNumberFormat="1" applyFont="1" applyFill="1" applyBorder="1" applyAlignment="1">
      <alignment horizontal="left" vertical="center"/>
    </xf>
    <xf numFmtId="49" fontId="32" fillId="9" borderId="42" xfId="4" applyNumberFormat="1" applyFont="1" applyFill="1" applyBorder="1"/>
    <xf numFmtId="168" fontId="22" fillId="0" borderId="11" xfId="1" applyNumberFormat="1" applyFont="1" applyFill="1" applyBorder="1"/>
    <xf numFmtId="0" fontId="43" fillId="0" borderId="11" xfId="0" applyFont="1" applyBorder="1"/>
    <xf numFmtId="0" fontId="7" fillId="3" borderId="4" xfId="0" applyFont="1" applyFill="1" applyBorder="1"/>
    <xf numFmtId="44" fontId="7" fillId="3" borderId="7" xfId="1" applyFont="1" applyFill="1" applyBorder="1" applyAlignment="1">
      <alignment horizontal="center"/>
    </xf>
    <xf numFmtId="44" fontId="43" fillId="0" borderId="11" xfId="1" applyFont="1" applyBorder="1" applyAlignment="1">
      <alignment horizontal="center"/>
    </xf>
    <xf numFmtId="0" fontId="43" fillId="0" borderId="15" xfId="0" applyFont="1" applyBorder="1"/>
    <xf numFmtId="0" fontId="7" fillId="3" borderId="1" xfId="0" applyFont="1" applyFill="1" applyBorder="1"/>
    <xf numFmtId="168" fontId="7" fillId="3" borderId="7" xfId="1" applyNumberFormat="1" applyFont="1" applyFill="1" applyBorder="1"/>
    <xf numFmtId="0" fontId="7" fillId="3" borderId="3" xfId="0" applyFont="1" applyFill="1" applyBorder="1"/>
    <xf numFmtId="0" fontId="43" fillId="0" borderId="8" xfId="0" applyFont="1" applyFill="1" applyBorder="1"/>
    <xf numFmtId="0" fontId="7" fillId="3" borderId="14" xfId="0" applyFont="1" applyFill="1" applyBorder="1" applyAlignment="1">
      <alignment horizontal="center" wrapText="1"/>
    </xf>
    <xf numFmtId="0" fontId="32" fillId="0" borderId="42" xfId="4" applyFont="1" applyFill="1" applyBorder="1" applyAlignment="1">
      <alignment horizontal="center"/>
    </xf>
    <xf numFmtId="44" fontId="44" fillId="0" borderId="0" xfId="0" applyNumberFormat="1" applyFont="1"/>
    <xf numFmtId="0" fontId="43" fillId="0" borderId="19" xfId="0" applyFont="1" applyBorder="1"/>
    <xf numFmtId="44" fontId="43" fillId="0" borderId="19" xfId="1" applyFont="1" applyBorder="1"/>
    <xf numFmtId="0" fontId="43" fillId="0" borderId="47" xfId="0" applyFont="1" applyBorder="1"/>
    <xf numFmtId="0" fontId="43" fillId="0" borderId="48" xfId="0" applyFont="1" applyBorder="1"/>
    <xf numFmtId="44" fontId="43" fillId="0" borderId="31" xfId="1" applyFont="1" applyBorder="1"/>
    <xf numFmtId="44" fontId="0" fillId="0" borderId="21" xfId="0" applyNumberFormat="1" applyBorder="1"/>
    <xf numFmtId="44" fontId="0" fillId="0" borderId="0" xfId="1" applyFont="1" applyBorder="1"/>
    <xf numFmtId="0" fontId="0" fillId="0" borderId="49" xfId="0" applyBorder="1"/>
    <xf numFmtId="0" fontId="0" fillId="0" borderId="50" xfId="0" applyBorder="1"/>
    <xf numFmtId="0" fontId="0" fillId="0" borderId="53" xfId="0" applyBorder="1"/>
    <xf numFmtId="44" fontId="43" fillId="0" borderId="51" xfId="1" applyFont="1" applyBorder="1"/>
    <xf numFmtId="44" fontId="43" fillId="0" borderId="21" xfId="1" applyFont="1" applyBorder="1"/>
    <xf numFmtId="44" fontId="43" fillId="0" borderId="18" xfId="1" applyFont="1" applyBorder="1"/>
    <xf numFmtId="0" fontId="43" fillId="0" borderId="31" xfId="0" applyFont="1" applyBorder="1"/>
    <xf numFmtId="0" fontId="43" fillId="0" borderId="53" xfId="0" applyFont="1" applyBorder="1"/>
    <xf numFmtId="0" fontId="43" fillId="0" borderId="18" xfId="0" applyFont="1" applyBorder="1"/>
    <xf numFmtId="44" fontId="7" fillId="3" borderId="48" xfId="1" applyFont="1" applyFill="1" applyBorder="1"/>
    <xf numFmtId="44" fontId="7" fillId="3" borderId="31" xfId="1" applyFont="1" applyFill="1" applyBorder="1"/>
    <xf numFmtId="49" fontId="7" fillId="3" borderId="31" xfId="4" applyNumberFormat="1" applyFont="1" applyFill="1" applyBorder="1"/>
    <xf numFmtId="49" fontId="7" fillId="3" borderId="55" xfId="4" applyNumberFormat="1" applyFont="1" applyFill="1" applyBorder="1"/>
    <xf numFmtId="0" fontId="0" fillId="0" borderId="36" xfId="0" applyBorder="1"/>
    <xf numFmtId="49" fontId="7" fillId="3" borderId="52" xfId="4" applyNumberFormat="1" applyFont="1" applyFill="1" applyBorder="1"/>
    <xf numFmtId="49" fontId="7" fillId="3" borderId="54" xfId="4" applyNumberFormat="1" applyFont="1" applyFill="1" applyBorder="1" applyAlignment="1">
      <alignment horizontal="center" vertical="center"/>
    </xf>
    <xf numFmtId="49" fontId="7" fillId="3" borderId="52" xfId="4" applyNumberFormat="1" applyFont="1" applyFill="1" applyBorder="1" applyAlignment="1">
      <alignment horizontal="center" vertical="center"/>
    </xf>
    <xf numFmtId="49" fontId="7" fillId="3" borderId="56" xfId="4" applyNumberFormat="1" applyFont="1" applyFill="1" applyBorder="1" applyAlignment="1">
      <alignment horizontal="center" vertical="center"/>
    </xf>
    <xf numFmtId="0" fontId="23" fillId="0" borderId="18" xfId="0" applyFont="1" applyBorder="1" applyAlignment="1">
      <alignment horizontal="center" vertical="center"/>
    </xf>
    <xf numFmtId="0" fontId="23" fillId="0" borderId="19" xfId="0" applyFont="1" applyBorder="1" applyAlignment="1">
      <alignment horizontal="center" vertical="center"/>
    </xf>
    <xf numFmtId="44" fontId="26" fillId="3" borderId="18" xfId="1" applyFont="1" applyFill="1" applyBorder="1" applyAlignment="1">
      <alignment horizontal="center" vertical="center"/>
    </xf>
    <xf numFmtId="44" fontId="26" fillId="3" borderId="19" xfId="1" applyFont="1" applyFill="1" applyBorder="1" applyAlignment="1">
      <alignment horizontal="center" vertical="center"/>
    </xf>
    <xf numFmtId="44" fontId="26" fillId="3" borderId="21" xfId="1" applyFont="1" applyFill="1" applyBorder="1" applyAlignment="1">
      <alignment horizontal="center" vertical="center"/>
    </xf>
    <xf numFmtId="0" fontId="0" fillId="0" borderId="29" xfId="0" applyBorder="1" applyAlignment="1">
      <alignment horizontal="left" vertical="top" wrapText="1"/>
    </xf>
    <xf numFmtId="0" fontId="0" fillId="0" borderId="38" xfId="0" applyBorder="1" applyAlignment="1">
      <alignment horizontal="left" vertical="top" wrapText="1"/>
    </xf>
    <xf numFmtId="0" fontId="0" fillId="0" borderId="39" xfId="0" applyBorder="1" applyAlignment="1">
      <alignment horizontal="left" vertical="top" wrapText="1"/>
    </xf>
    <xf numFmtId="0" fontId="0" fillId="0" borderId="36" xfId="0" applyBorder="1" applyAlignment="1">
      <alignment horizontal="left" vertical="top" wrapText="1"/>
    </xf>
    <xf numFmtId="0" fontId="0" fillId="0" borderId="0" xfId="0" applyAlignment="1">
      <alignment horizontal="left" vertical="top" wrapText="1"/>
    </xf>
    <xf numFmtId="0" fontId="0" fillId="0" borderId="16" xfId="0" applyBorder="1" applyAlignment="1">
      <alignment horizontal="left" vertical="top" wrapText="1"/>
    </xf>
    <xf numFmtId="0" fontId="0" fillId="0" borderId="32" xfId="0" applyBorder="1" applyAlignment="1">
      <alignment horizontal="left" vertical="top" wrapText="1"/>
    </xf>
    <xf numFmtId="0" fontId="0" fillId="0" borderId="40" xfId="0" applyBorder="1" applyAlignment="1">
      <alignment horizontal="left" vertical="top" wrapText="1"/>
    </xf>
    <xf numFmtId="0" fontId="0" fillId="0" borderId="41" xfId="0" applyBorder="1" applyAlignment="1">
      <alignment horizontal="left" vertical="top" wrapText="1"/>
    </xf>
    <xf numFmtId="0" fontId="0" fillId="0" borderId="0" xfId="0" applyAlignment="1">
      <alignment horizontal="left" wrapText="1"/>
    </xf>
  </cellXfs>
  <cellStyles count="11">
    <cellStyle name="Euro" xfId="6" xr:uid="{80E0A0EB-6055-4F27-8786-814402ACCCAB}"/>
    <cellStyle name="Excel Built-in Currency 10" xfId="7" xr:uid="{4D21CC6B-A330-4AA7-93F1-DFA355657945}"/>
    <cellStyle name="Excel_BuiltIn_Currency" xfId="8" xr:uid="{72F7EDCC-0765-402A-BA84-65C61AEE442A}"/>
    <cellStyle name="Moneda" xfId="1" builtinId="4"/>
    <cellStyle name="Moneda 2" xfId="5" xr:uid="{00000000-0005-0000-0000-000001000000}"/>
    <cellStyle name="Moneda 2 2" xfId="10" xr:uid="{09966A4A-0230-4A09-AE38-BC555EFB26EF}"/>
    <cellStyle name="Moneda 3" xfId="3" xr:uid="{00000000-0005-0000-0000-000002000000}"/>
    <cellStyle name="Moneda 4" xfId="9" xr:uid="{7CB2381E-BCE0-4696-90BB-B30B13D06AB9}"/>
    <cellStyle name="Normal" xfId="0" builtinId="0"/>
    <cellStyle name="Normal 3" xfId="2" xr:uid="{00000000-0005-0000-0000-000004000000}"/>
    <cellStyle name="Normal_Hoja1_1" xfId="4" xr:uid="{00000000-0005-0000-0000-000005000000}"/>
  </cellStyles>
  <dxfs count="18">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114300</xdr:colOff>
      <xdr:row>0</xdr:row>
      <xdr:rowOff>0</xdr:rowOff>
    </xdr:from>
    <xdr:ext cx="561974" cy="771525"/>
    <xdr:pic>
      <xdr:nvPicPr>
        <xdr:cNvPr id="2" name="Imagen 1">
          <a:extLst>
            <a:ext uri="{FF2B5EF4-FFF2-40B4-BE49-F238E27FC236}">
              <a16:creationId xmlns:a16="http://schemas.microsoft.com/office/drawing/2014/main" id="{C9A4D0F0-4614-44AF-A326-3B162BDD593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 y="0"/>
          <a:ext cx="561974" cy="771525"/>
        </a:xfrm>
        <a:prstGeom prst="rect">
          <a:avLst/>
        </a:prstGeom>
      </xdr:spPr>
    </xdr:pic>
    <xdr:clientData/>
  </xdr:oneCellAnchor>
  <xdr:oneCellAnchor>
    <xdr:from>
      <xdr:col>1</xdr:col>
      <xdr:colOff>0</xdr:colOff>
      <xdr:row>296</xdr:row>
      <xdr:rowOff>0</xdr:rowOff>
    </xdr:from>
    <xdr:ext cx="561974" cy="771525"/>
    <xdr:pic>
      <xdr:nvPicPr>
        <xdr:cNvPr id="9" name="Imagen 8">
          <a:extLst>
            <a:ext uri="{FF2B5EF4-FFF2-40B4-BE49-F238E27FC236}">
              <a16:creationId xmlns:a16="http://schemas.microsoft.com/office/drawing/2014/main" id="{CBA581B0-6A35-4B65-9A34-61F905C312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0"/>
          <a:ext cx="561974" cy="771525"/>
        </a:xfrm>
        <a:prstGeom prst="rect">
          <a:avLst/>
        </a:prstGeom>
      </xdr:spPr>
    </xdr:pic>
    <xdr:clientData/>
  </xdr:oneCellAnchor>
  <xdr:oneCellAnchor>
    <xdr:from>
      <xdr:col>1</xdr:col>
      <xdr:colOff>0</xdr:colOff>
      <xdr:row>597</xdr:row>
      <xdr:rowOff>0</xdr:rowOff>
    </xdr:from>
    <xdr:ext cx="561974" cy="771525"/>
    <xdr:pic>
      <xdr:nvPicPr>
        <xdr:cNvPr id="11" name="Imagen 10">
          <a:extLst>
            <a:ext uri="{FF2B5EF4-FFF2-40B4-BE49-F238E27FC236}">
              <a16:creationId xmlns:a16="http://schemas.microsoft.com/office/drawing/2014/main" id="{3DFC4A75-A2FD-4B16-AD9C-3E5923F3FB6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975" y="0"/>
          <a:ext cx="561974" cy="77152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0</xdr:row>
      <xdr:rowOff>0</xdr:rowOff>
    </xdr:from>
    <xdr:ext cx="561974" cy="771525"/>
    <xdr:pic>
      <xdr:nvPicPr>
        <xdr:cNvPr id="3" name="Imagen 2">
          <a:extLst>
            <a:ext uri="{FF2B5EF4-FFF2-40B4-BE49-F238E27FC236}">
              <a16:creationId xmlns:a16="http://schemas.microsoft.com/office/drawing/2014/main" id="{BF5011E5-D3C0-48E7-8BEB-938CE0ADFED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0"/>
          <a:ext cx="561974" cy="771525"/>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0</xdr:row>
      <xdr:rowOff>0</xdr:rowOff>
    </xdr:from>
    <xdr:ext cx="561974" cy="771525"/>
    <xdr:pic>
      <xdr:nvPicPr>
        <xdr:cNvPr id="2" name="Imagen 1">
          <a:extLst>
            <a:ext uri="{FF2B5EF4-FFF2-40B4-BE49-F238E27FC236}">
              <a16:creationId xmlns:a16="http://schemas.microsoft.com/office/drawing/2014/main" id="{5BF0B2C9-6B67-4E0B-A2B6-BC930DEE302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0"/>
          <a:ext cx="561974" cy="77152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561974" cy="771525"/>
    <xdr:pic>
      <xdr:nvPicPr>
        <xdr:cNvPr id="2" name="Imagen 1">
          <a:extLst>
            <a:ext uri="{FF2B5EF4-FFF2-40B4-BE49-F238E27FC236}">
              <a16:creationId xmlns:a16="http://schemas.microsoft.com/office/drawing/2014/main" id="{072555CF-A303-403D-9DC9-ED30433B4AC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0"/>
          <a:ext cx="561974" cy="7715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0</xdr:row>
      <xdr:rowOff>0</xdr:rowOff>
    </xdr:from>
    <xdr:ext cx="561974" cy="771525"/>
    <xdr:pic>
      <xdr:nvPicPr>
        <xdr:cNvPr id="3" name="Imagen 2">
          <a:extLst>
            <a:ext uri="{FF2B5EF4-FFF2-40B4-BE49-F238E27FC236}">
              <a16:creationId xmlns:a16="http://schemas.microsoft.com/office/drawing/2014/main" id="{16FF1CED-CFF6-4916-B832-583CAE5BF50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61974" cy="77152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0</xdr:row>
      <xdr:rowOff>0</xdr:rowOff>
    </xdr:from>
    <xdr:ext cx="561974" cy="771525"/>
    <xdr:pic>
      <xdr:nvPicPr>
        <xdr:cNvPr id="2" name="Imagen 1">
          <a:extLst>
            <a:ext uri="{FF2B5EF4-FFF2-40B4-BE49-F238E27FC236}">
              <a16:creationId xmlns:a16="http://schemas.microsoft.com/office/drawing/2014/main" id="{12C9435A-9FB3-497E-A103-248ECDE89DE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0"/>
          <a:ext cx="561974" cy="77152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0</xdr:row>
      <xdr:rowOff>0</xdr:rowOff>
    </xdr:from>
    <xdr:ext cx="561974" cy="771525"/>
    <xdr:pic>
      <xdr:nvPicPr>
        <xdr:cNvPr id="2" name="Imagen 1">
          <a:extLst>
            <a:ext uri="{FF2B5EF4-FFF2-40B4-BE49-F238E27FC236}">
              <a16:creationId xmlns:a16="http://schemas.microsoft.com/office/drawing/2014/main" id="{435F6C32-669F-4400-BEE0-5686DA5954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0"/>
          <a:ext cx="561974" cy="77152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0</xdr:row>
      <xdr:rowOff>0</xdr:rowOff>
    </xdr:from>
    <xdr:ext cx="561974" cy="771525"/>
    <xdr:pic>
      <xdr:nvPicPr>
        <xdr:cNvPr id="2" name="Imagen 1">
          <a:extLst>
            <a:ext uri="{FF2B5EF4-FFF2-40B4-BE49-F238E27FC236}">
              <a16:creationId xmlns:a16="http://schemas.microsoft.com/office/drawing/2014/main" id="{4BC171F4-FA2A-4816-8D0A-7A102A0B39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0"/>
          <a:ext cx="561974" cy="771525"/>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0</xdr:row>
      <xdr:rowOff>0</xdr:rowOff>
    </xdr:from>
    <xdr:ext cx="561974" cy="771525"/>
    <xdr:pic>
      <xdr:nvPicPr>
        <xdr:cNvPr id="2" name="Imagen 1">
          <a:extLst>
            <a:ext uri="{FF2B5EF4-FFF2-40B4-BE49-F238E27FC236}">
              <a16:creationId xmlns:a16="http://schemas.microsoft.com/office/drawing/2014/main" id="{9D94B664-AB2B-45E1-A9CC-FAB88DE7108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0"/>
          <a:ext cx="561974" cy="771525"/>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19050</xdr:colOff>
      <xdr:row>0</xdr:row>
      <xdr:rowOff>0</xdr:rowOff>
    </xdr:from>
    <xdr:ext cx="561974" cy="771525"/>
    <xdr:pic>
      <xdr:nvPicPr>
        <xdr:cNvPr id="3" name="Imagen 2">
          <a:extLst>
            <a:ext uri="{FF2B5EF4-FFF2-40B4-BE49-F238E27FC236}">
              <a16:creationId xmlns:a16="http://schemas.microsoft.com/office/drawing/2014/main" id="{59421082-72D6-4682-93B4-21AF5D535B7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0"/>
          <a:ext cx="561974" cy="771525"/>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0</xdr:row>
      <xdr:rowOff>0</xdr:rowOff>
    </xdr:from>
    <xdr:ext cx="561974" cy="771525"/>
    <xdr:pic>
      <xdr:nvPicPr>
        <xdr:cNvPr id="2" name="Imagen 1">
          <a:extLst>
            <a:ext uri="{FF2B5EF4-FFF2-40B4-BE49-F238E27FC236}">
              <a16:creationId xmlns:a16="http://schemas.microsoft.com/office/drawing/2014/main" id="{F1D52581-4196-44FA-9D84-ED17E25B159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0"/>
          <a:ext cx="561974" cy="771525"/>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E776F-E800-418C-B9D9-F1C315906F40}">
  <sheetPr>
    <tabColor rgb="FF00B050"/>
  </sheetPr>
  <dimension ref="A1:G614"/>
  <sheetViews>
    <sheetView view="pageBreakPreview" zoomScale="115" zoomScaleNormal="100" zoomScaleSheetLayoutView="115" workbookViewId="0">
      <selection activeCell="G23" sqref="G23"/>
    </sheetView>
  </sheetViews>
  <sheetFormatPr baseColWidth="10" defaultRowHeight="14.4" x14ac:dyDescent="0.3"/>
  <cols>
    <col min="1" max="1" width="2.109375" style="177" customWidth="1"/>
    <col min="2" max="2" width="6" style="177" customWidth="1"/>
    <col min="3" max="3" width="7.88671875" style="214" customWidth="1"/>
    <col min="4" max="4" width="59.44140625" style="194" customWidth="1"/>
    <col min="5" max="5" width="16.44140625" style="45" customWidth="1"/>
    <col min="6" max="6" width="6.6640625" style="45" customWidth="1"/>
  </cols>
  <sheetData>
    <row r="1" spans="1:7" x14ac:dyDescent="0.3">
      <c r="A1" s="178"/>
      <c r="B1" s="178"/>
      <c r="E1" s="33"/>
      <c r="F1" s="33"/>
      <c r="G1" s="174">
        <v>1</v>
      </c>
    </row>
    <row r="2" spans="1:7" x14ac:dyDescent="0.3">
      <c r="A2" s="178"/>
      <c r="B2" s="178"/>
      <c r="D2" s="181" t="s">
        <v>1338</v>
      </c>
      <c r="E2" s="34"/>
      <c r="F2" s="33"/>
      <c r="G2" s="174">
        <v>1</v>
      </c>
    </row>
    <row r="3" spans="1:7" x14ac:dyDescent="0.3">
      <c r="A3" s="178"/>
      <c r="B3" s="178"/>
      <c r="D3" s="181"/>
      <c r="E3" s="34"/>
      <c r="F3" s="33"/>
      <c r="G3" s="174">
        <v>1</v>
      </c>
    </row>
    <row r="4" spans="1:7" ht="15" thickBot="1" x14ac:dyDescent="0.35">
      <c r="A4" s="179"/>
      <c r="B4" s="179"/>
      <c r="C4" s="215"/>
      <c r="D4" s="197"/>
      <c r="E4" s="38"/>
      <c r="F4" s="33"/>
      <c r="G4" s="174">
        <v>1</v>
      </c>
    </row>
    <row r="5" spans="1:7" s="169" customFormat="1" ht="15" thickTop="1" x14ac:dyDescent="0.3">
      <c r="A5" s="180"/>
      <c r="B5" s="180"/>
      <c r="C5" s="216"/>
      <c r="D5" s="199"/>
      <c r="E5" s="41"/>
      <c r="F5" s="33"/>
      <c r="G5" s="174">
        <v>1</v>
      </c>
    </row>
    <row r="6" spans="1:7" s="169" customFormat="1" x14ac:dyDescent="0.3">
      <c r="A6" s="183"/>
      <c r="B6" s="183"/>
      <c r="C6" s="249" t="s">
        <v>378</v>
      </c>
      <c r="D6" s="250" t="s">
        <v>598</v>
      </c>
      <c r="E6" s="80" t="s">
        <v>377</v>
      </c>
      <c r="F6" s="33"/>
      <c r="G6" s="174">
        <v>1</v>
      </c>
    </row>
    <row r="7" spans="1:7" x14ac:dyDescent="0.3">
      <c r="C7" s="213">
        <f>INGRESOS!B8</f>
        <v>11200</v>
      </c>
      <c r="D7" s="167" t="str">
        <f>INGRESOS!C8</f>
        <v>IMPUESTO DE BIENES INMUEBLES DE NATURALEZA RUSTICA</v>
      </c>
      <c r="E7" s="226">
        <f>INGRESOS!D8</f>
        <v>11000</v>
      </c>
      <c r="F7" s="33"/>
      <c r="G7" s="174">
        <v>1</v>
      </c>
    </row>
    <row r="8" spans="1:7" x14ac:dyDescent="0.3">
      <c r="C8" s="213">
        <f>INGRESOS!B9</f>
        <v>11300</v>
      </c>
      <c r="D8" s="167" t="str">
        <f>INGRESOS!C9</f>
        <v>IMPUESTO DE BIENES INMUEBLES DE NATURALEZA  URBANA</v>
      </c>
      <c r="E8" s="226">
        <f>INGRESOS!D9</f>
        <v>2120000</v>
      </c>
      <c r="F8" s="33"/>
      <c r="G8" s="174">
        <v>1</v>
      </c>
    </row>
    <row r="9" spans="1:7" x14ac:dyDescent="0.3">
      <c r="C9" s="213">
        <f>INGRESOS!B10</f>
        <v>11500</v>
      </c>
      <c r="D9" s="167" t="str">
        <f>INGRESOS!C10</f>
        <v>IMPUESTO VEHÍCULOS TRACCIÓN MECÁNICA</v>
      </c>
      <c r="E9" s="226">
        <f>INGRESOS!D10</f>
        <v>410000</v>
      </c>
      <c r="F9" s="33"/>
      <c r="G9" s="174">
        <v>1</v>
      </c>
    </row>
    <row r="10" spans="1:7" x14ac:dyDescent="0.3">
      <c r="C10" s="213">
        <f>INGRESOS!B11</f>
        <v>11600</v>
      </c>
      <c r="D10" s="167" t="str">
        <f>INGRESOS!C11</f>
        <v>IMPUESTO SOBRE INCREMENTO VALOR TERRENOS</v>
      </c>
      <c r="E10" s="226">
        <f>INGRESOS!D11</f>
        <v>210000</v>
      </c>
      <c r="F10" s="33"/>
      <c r="G10" s="174">
        <v>1</v>
      </c>
    </row>
    <row r="11" spans="1:7" x14ac:dyDescent="0.3">
      <c r="C11" s="213">
        <f>INGRESOS!B12</f>
        <v>13000</v>
      </c>
      <c r="D11" s="167" t="str">
        <f>INGRESOS!C12</f>
        <v>IMPUESTO SOBRE ACTIVIDADES EMPRESARIALES</v>
      </c>
      <c r="E11" s="226">
        <f>INGRESOS!D12</f>
        <v>175000</v>
      </c>
      <c r="F11" s="33"/>
      <c r="G11" s="174">
        <v>1</v>
      </c>
    </row>
    <row r="12" spans="1:7" s="174" customFormat="1" x14ac:dyDescent="0.3">
      <c r="A12" s="177"/>
      <c r="B12" s="177"/>
      <c r="C12" s="168"/>
      <c r="D12" s="243"/>
      <c r="E12" s="227"/>
      <c r="F12" s="33"/>
    </row>
    <row r="13" spans="1:7" x14ac:dyDescent="0.3">
      <c r="C13" s="217"/>
      <c r="D13" s="204" t="s">
        <v>581</v>
      </c>
      <c r="E13" s="89">
        <f>SUM(E7:E11)</f>
        <v>2926000</v>
      </c>
      <c r="F13" s="33"/>
      <c r="G13" s="174">
        <v>1</v>
      </c>
    </row>
    <row r="14" spans="1:7" x14ac:dyDescent="0.3">
      <c r="C14" s="218"/>
      <c r="D14" s="192"/>
      <c r="E14" s="30"/>
      <c r="F14" s="33"/>
      <c r="G14" s="174">
        <v>1</v>
      </c>
    </row>
    <row r="15" spans="1:7" x14ac:dyDescent="0.3">
      <c r="A15" s="183"/>
      <c r="B15" s="183"/>
      <c r="C15" s="249" t="s">
        <v>378</v>
      </c>
      <c r="D15" s="250" t="s">
        <v>599</v>
      </c>
      <c r="E15" s="80" t="s">
        <v>377</v>
      </c>
      <c r="F15" s="33"/>
      <c r="G15" s="174">
        <v>1</v>
      </c>
    </row>
    <row r="16" spans="1:7" x14ac:dyDescent="0.3">
      <c r="C16" s="213">
        <v>29000</v>
      </c>
      <c r="D16" s="202" t="s">
        <v>31</v>
      </c>
      <c r="E16" s="48">
        <v>215000</v>
      </c>
      <c r="F16" s="33"/>
      <c r="G16" s="174">
        <v>1</v>
      </c>
    </row>
    <row r="17" spans="1:7" x14ac:dyDescent="0.3">
      <c r="C17" s="251"/>
      <c r="D17" s="252" t="s">
        <v>582</v>
      </c>
      <c r="E17" s="42">
        <f>SUM(E16:E16)</f>
        <v>215000</v>
      </c>
      <c r="F17" s="33"/>
      <c r="G17" s="174">
        <v>1</v>
      </c>
    </row>
    <row r="18" spans="1:7" x14ac:dyDescent="0.3">
      <c r="C18" s="218"/>
      <c r="D18" s="192"/>
      <c r="E18" s="30"/>
      <c r="F18" s="33"/>
      <c r="G18" s="174">
        <v>1</v>
      </c>
    </row>
    <row r="19" spans="1:7" x14ac:dyDescent="0.3">
      <c r="A19" s="183"/>
      <c r="B19" s="183"/>
      <c r="C19" s="249" t="s">
        <v>378</v>
      </c>
      <c r="D19" s="250" t="s">
        <v>600</v>
      </c>
      <c r="E19" s="80" t="s">
        <v>377</v>
      </c>
      <c r="F19" s="33"/>
      <c r="G19" s="174">
        <v>1</v>
      </c>
    </row>
    <row r="20" spans="1:7" x14ac:dyDescent="0.3">
      <c r="A20" s="183"/>
      <c r="B20" s="183"/>
      <c r="C20" s="213">
        <v>30200</v>
      </c>
      <c r="D20" s="202" t="s">
        <v>32</v>
      </c>
      <c r="E20" s="226">
        <v>0</v>
      </c>
      <c r="F20" s="227"/>
      <c r="G20" s="174">
        <f>IF(E20=0,0,1)</f>
        <v>0</v>
      </c>
    </row>
    <row r="21" spans="1:7" x14ac:dyDescent="0.3">
      <c r="A21" s="183"/>
      <c r="B21" s="183"/>
      <c r="C21" s="213">
        <v>32100</v>
      </c>
      <c r="D21" s="202" t="s">
        <v>33</v>
      </c>
      <c r="E21" s="226">
        <v>55000</v>
      </c>
      <c r="F21" s="33"/>
      <c r="G21" s="174">
        <f>IF(E21=0,0,1)</f>
        <v>1</v>
      </c>
    </row>
    <row r="22" spans="1:7" x14ac:dyDescent="0.3">
      <c r="A22" s="183"/>
      <c r="B22" s="183"/>
      <c r="C22" s="213">
        <v>32200</v>
      </c>
      <c r="D22" s="202" t="s">
        <v>304</v>
      </c>
      <c r="E22" s="226">
        <v>2500</v>
      </c>
      <c r="F22" s="33"/>
      <c r="G22" s="174">
        <f>IF(E22=0,0,1)</f>
        <v>1</v>
      </c>
    </row>
    <row r="23" spans="1:7" x14ac:dyDescent="0.3">
      <c r="A23" s="183"/>
      <c r="B23" s="183"/>
      <c r="C23" s="213">
        <v>32300</v>
      </c>
      <c r="D23" s="202" t="s">
        <v>305</v>
      </c>
      <c r="E23" s="226">
        <v>5000</v>
      </c>
      <c r="F23" s="33"/>
      <c r="G23" s="174">
        <f t="shared" ref="G23:G64" si="0">IF(E23=0,0,1)</f>
        <v>1</v>
      </c>
    </row>
    <row r="24" spans="1:7" x14ac:dyDescent="0.3">
      <c r="A24" s="183"/>
      <c r="B24" s="183"/>
      <c r="C24" s="213">
        <v>32600</v>
      </c>
      <c r="D24" s="202" t="s">
        <v>306</v>
      </c>
      <c r="E24" s="226">
        <v>9500</v>
      </c>
      <c r="F24" s="33"/>
      <c r="G24" s="174">
        <f t="shared" si="0"/>
        <v>1</v>
      </c>
    </row>
    <row r="25" spans="1:7" x14ac:dyDescent="0.3">
      <c r="A25" s="183"/>
      <c r="B25" s="183"/>
      <c r="C25" s="213">
        <v>32900</v>
      </c>
      <c r="D25" s="202" t="s">
        <v>933</v>
      </c>
      <c r="E25" s="226">
        <v>0</v>
      </c>
      <c r="F25" s="227"/>
      <c r="G25" s="174">
        <f t="shared" si="0"/>
        <v>0</v>
      </c>
    </row>
    <row r="26" spans="1:7" x14ac:dyDescent="0.3">
      <c r="C26" s="213">
        <v>32901</v>
      </c>
      <c r="D26" s="202" t="s">
        <v>34</v>
      </c>
      <c r="E26" s="226">
        <v>2000</v>
      </c>
      <c r="F26" s="33"/>
      <c r="G26" s="174">
        <f t="shared" si="0"/>
        <v>1</v>
      </c>
    </row>
    <row r="27" spans="1:7" x14ac:dyDescent="0.3">
      <c r="C27" s="213">
        <v>32902</v>
      </c>
      <c r="D27" s="202" t="s">
        <v>35</v>
      </c>
      <c r="E27" s="226">
        <v>500</v>
      </c>
      <c r="F27" s="33"/>
      <c r="G27" s="174">
        <f t="shared" si="0"/>
        <v>1</v>
      </c>
    </row>
    <row r="28" spans="1:7" x14ac:dyDescent="0.3">
      <c r="C28" s="213">
        <v>33100</v>
      </c>
      <c r="D28" s="202" t="s">
        <v>36</v>
      </c>
      <c r="E28" s="226">
        <v>80000</v>
      </c>
      <c r="F28" s="33"/>
      <c r="G28" s="174">
        <f t="shared" si="0"/>
        <v>1</v>
      </c>
    </row>
    <row r="29" spans="1:7" x14ac:dyDescent="0.3">
      <c r="C29" s="213">
        <v>33200</v>
      </c>
      <c r="D29" s="202" t="s">
        <v>307</v>
      </c>
      <c r="E29" s="226">
        <v>140000</v>
      </c>
      <c r="F29" s="33"/>
      <c r="G29" s="174">
        <f t="shared" si="0"/>
        <v>1</v>
      </c>
    </row>
    <row r="30" spans="1:7" x14ac:dyDescent="0.3">
      <c r="C30" s="213">
        <v>33300</v>
      </c>
      <c r="D30" s="202" t="s">
        <v>308</v>
      </c>
      <c r="E30" s="226">
        <v>7500</v>
      </c>
      <c r="F30" s="33"/>
      <c r="G30" s="174">
        <f t="shared" si="0"/>
        <v>1</v>
      </c>
    </row>
    <row r="31" spans="1:7" x14ac:dyDescent="0.3">
      <c r="C31" s="213">
        <v>33500</v>
      </c>
      <c r="D31" s="202" t="s">
        <v>309</v>
      </c>
      <c r="E31" s="226">
        <v>23000</v>
      </c>
      <c r="F31" s="33"/>
      <c r="G31" s="174">
        <f t="shared" si="0"/>
        <v>1</v>
      </c>
    </row>
    <row r="32" spans="1:7" x14ac:dyDescent="0.3">
      <c r="C32" s="213">
        <v>33800</v>
      </c>
      <c r="D32" s="202" t="s">
        <v>379</v>
      </c>
      <c r="E32" s="226">
        <v>18500</v>
      </c>
      <c r="F32" s="33"/>
      <c r="G32" s="174">
        <f t="shared" si="0"/>
        <v>1</v>
      </c>
    </row>
    <row r="33" spans="3:7" x14ac:dyDescent="0.3">
      <c r="C33" s="213">
        <v>33901</v>
      </c>
      <c r="D33" s="202" t="s">
        <v>310</v>
      </c>
      <c r="E33" s="226">
        <v>17000</v>
      </c>
      <c r="F33" s="33"/>
      <c r="G33" s="174">
        <f t="shared" si="0"/>
        <v>1</v>
      </c>
    </row>
    <row r="34" spans="3:7" x14ac:dyDescent="0.3">
      <c r="C34" s="213">
        <v>33902</v>
      </c>
      <c r="D34" s="202" t="s">
        <v>311</v>
      </c>
      <c r="E34" s="226">
        <v>5</v>
      </c>
      <c r="F34" s="33"/>
      <c r="G34" s="174">
        <f t="shared" si="0"/>
        <v>1</v>
      </c>
    </row>
    <row r="35" spans="3:7" x14ac:dyDescent="0.3">
      <c r="C35" s="213">
        <v>34201</v>
      </c>
      <c r="D35" s="202" t="s">
        <v>312</v>
      </c>
      <c r="E35" s="226">
        <v>7500</v>
      </c>
      <c r="F35" s="33"/>
      <c r="G35" s="174">
        <f t="shared" si="0"/>
        <v>1</v>
      </c>
    </row>
    <row r="36" spans="3:7" x14ac:dyDescent="0.3">
      <c r="C36" s="213">
        <v>34202</v>
      </c>
      <c r="D36" s="202" t="s">
        <v>380</v>
      </c>
      <c r="E36" s="226">
        <v>50000</v>
      </c>
      <c r="F36" s="33"/>
      <c r="G36" s="174">
        <f t="shared" si="0"/>
        <v>1</v>
      </c>
    </row>
    <row r="37" spans="3:7" x14ac:dyDescent="0.3">
      <c r="C37" s="213">
        <v>34203</v>
      </c>
      <c r="D37" s="202" t="s">
        <v>381</v>
      </c>
      <c r="E37" s="226">
        <v>2500</v>
      </c>
      <c r="F37" s="33"/>
      <c r="G37" s="174">
        <f t="shared" si="0"/>
        <v>1</v>
      </c>
    </row>
    <row r="38" spans="3:7" x14ac:dyDescent="0.3">
      <c r="C38" s="213">
        <v>34204</v>
      </c>
      <c r="D38" s="202" t="s">
        <v>382</v>
      </c>
      <c r="E38" s="226">
        <v>2500</v>
      </c>
      <c r="F38" s="33"/>
      <c r="G38" s="174">
        <f t="shared" si="0"/>
        <v>1</v>
      </c>
    </row>
    <row r="39" spans="3:7" x14ac:dyDescent="0.3">
      <c r="C39" s="213">
        <v>34301</v>
      </c>
      <c r="D39" s="202" t="s">
        <v>313</v>
      </c>
      <c r="E39" s="226">
        <v>343600</v>
      </c>
      <c r="F39" s="33"/>
      <c r="G39" s="174">
        <f t="shared" si="0"/>
        <v>1</v>
      </c>
    </row>
    <row r="40" spans="3:7" x14ac:dyDescent="0.3">
      <c r="C40" s="213">
        <v>34302</v>
      </c>
      <c r="D40" s="202" t="s">
        <v>314</v>
      </c>
      <c r="E40" s="226">
        <v>26000</v>
      </c>
      <c r="F40" s="33"/>
      <c r="G40" s="174">
        <f t="shared" si="0"/>
        <v>1</v>
      </c>
    </row>
    <row r="41" spans="3:7" x14ac:dyDescent="0.3">
      <c r="C41" s="213">
        <v>34303</v>
      </c>
      <c r="D41" s="202" t="s">
        <v>315</v>
      </c>
      <c r="E41" s="226">
        <v>2700</v>
      </c>
      <c r="F41" s="33"/>
      <c r="G41" s="174">
        <f t="shared" si="0"/>
        <v>1</v>
      </c>
    </row>
    <row r="42" spans="3:7" x14ac:dyDescent="0.3">
      <c r="C42" s="213">
        <v>34304</v>
      </c>
      <c r="D42" s="202" t="s">
        <v>316</v>
      </c>
      <c r="E42" s="226">
        <v>0</v>
      </c>
      <c r="F42" s="227"/>
      <c r="G42" s="174">
        <f t="shared" si="0"/>
        <v>0</v>
      </c>
    </row>
    <row r="43" spans="3:7" x14ac:dyDescent="0.3">
      <c r="C43" s="213">
        <v>34305</v>
      </c>
      <c r="D43" s="202" t="s">
        <v>934</v>
      </c>
      <c r="E43" s="226">
        <v>0</v>
      </c>
      <c r="F43" s="227"/>
      <c r="G43" s="174">
        <f t="shared" si="0"/>
        <v>0</v>
      </c>
    </row>
    <row r="44" spans="3:7" x14ac:dyDescent="0.3">
      <c r="C44" s="213">
        <v>34306</v>
      </c>
      <c r="D44" s="202" t="s">
        <v>317</v>
      </c>
      <c r="E44" s="226">
        <v>0</v>
      </c>
      <c r="F44" s="227"/>
      <c r="G44" s="174">
        <f t="shared" si="0"/>
        <v>0</v>
      </c>
    </row>
    <row r="45" spans="3:7" x14ac:dyDescent="0.3">
      <c r="C45" s="213">
        <v>34901</v>
      </c>
      <c r="D45" s="202" t="s">
        <v>935</v>
      </c>
      <c r="E45" s="226">
        <v>0</v>
      </c>
      <c r="F45" s="227"/>
      <c r="G45" s="174">
        <f t="shared" si="0"/>
        <v>0</v>
      </c>
    </row>
    <row r="46" spans="3:7" x14ac:dyDescent="0.3">
      <c r="C46" s="213">
        <v>34902</v>
      </c>
      <c r="D46" s="202" t="s">
        <v>936</v>
      </c>
      <c r="E46" s="226">
        <v>0</v>
      </c>
      <c r="F46" s="227"/>
      <c r="G46" s="174">
        <f t="shared" si="0"/>
        <v>0</v>
      </c>
    </row>
    <row r="47" spans="3:7" x14ac:dyDescent="0.3">
      <c r="C47" s="213">
        <v>34903</v>
      </c>
      <c r="D47" s="202" t="s">
        <v>318</v>
      </c>
      <c r="E47" s="226">
        <v>0</v>
      </c>
      <c r="F47" s="227"/>
      <c r="G47" s="174">
        <f t="shared" si="0"/>
        <v>0</v>
      </c>
    </row>
    <row r="48" spans="3:7" x14ac:dyDescent="0.3">
      <c r="C48" s="213">
        <v>34904</v>
      </c>
      <c r="D48" s="202" t="s">
        <v>319</v>
      </c>
      <c r="E48" s="226">
        <v>5</v>
      </c>
      <c r="F48" s="33"/>
      <c r="G48" s="174">
        <f t="shared" si="0"/>
        <v>1</v>
      </c>
    </row>
    <row r="49" spans="3:7" x14ac:dyDescent="0.3">
      <c r="C49" s="213">
        <v>34905</v>
      </c>
      <c r="D49" s="202" t="s">
        <v>320</v>
      </c>
      <c r="E49" s="226">
        <v>1400</v>
      </c>
      <c r="F49" s="33"/>
      <c r="G49" s="174">
        <f t="shared" si="0"/>
        <v>1</v>
      </c>
    </row>
    <row r="50" spans="3:7" x14ac:dyDescent="0.3">
      <c r="C50" s="213">
        <v>34906</v>
      </c>
      <c r="D50" s="202" t="s">
        <v>937</v>
      </c>
      <c r="E50" s="226">
        <v>0</v>
      </c>
      <c r="F50" s="227"/>
      <c r="G50" s="174">
        <f t="shared" si="0"/>
        <v>0</v>
      </c>
    </row>
    <row r="51" spans="3:7" x14ac:dyDescent="0.3">
      <c r="C51" s="213">
        <v>34907</v>
      </c>
      <c r="D51" s="202" t="s">
        <v>321</v>
      </c>
      <c r="E51" s="226">
        <v>15000</v>
      </c>
      <c r="F51" s="33"/>
      <c r="G51" s="174">
        <f t="shared" si="0"/>
        <v>1</v>
      </c>
    </row>
    <row r="52" spans="3:7" x14ac:dyDescent="0.3">
      <c r="C52" s="229">
        <v>34908</v>
      </c>
      <c r="D52" s="230" t="s">
        <v>942</v>
      </c>
      <c r="E52" s="231">
        <v>0</v>
      </c>
      <c r="F52" s="172"/>
      <c r="G52" s="174">
        <f t="shared" si="0"/>
        <v>0</v>
      </c>
    </row>
    <row r="53" spans="3:7" x14ac:dyDescent="0.3">
      <c r="C53" s="229">
        <v>34909</v>
      </c>
      <c r="D53" s="230" t="s">
        <v>943</v>
      </c>
      <c r="E53" s="231">
        <v>0</v>
      </c>
      <c r="F53" s="172"/>
      <c r="G53" s="174">
        <f t="shared" si="0"/>
        <v>0</v>
      </c>
    </row>
    <row r="54" spans="3:7" x14ac:dyDescent="0.3">
      <c r="C54" s="213">
        <v>38900</v>
      </c>
      <c r="D54" s="202" t="s">
        <v>383</v>
      </c>
      <c r="E54" s="226">
        <v>7000</v>
      </c>
      <c r="F54" s="33"/>
      <c r="G54" s="174">
        <f t="shared" si="0"/>
        <v>1</v>
      </c>
    </row>
    <row r="55" spans="3:7" x14ac:dyDescent="0.3">
      <c r="C55" s="213">
        <v>39120</v>
      </c>
      <c r="D55" s="202" t="s">
        <v>37</v>
      </c>
      <c r="E55" s="226">
        <v>85000</v>
      </c>
      <c r="F55" s="33"/>
      <c r="G55" s="174">
        <f t="shared" si="0"/>
        <v>1</v>
      </c>
    </row>
    <row r="56" spans="3:7" x14ac:dyDescent="0.3">
      <c r="C56" s="213">
        <v>39190</v>
      </c>
      <c r="D56" s="202" t="s">
        <v>938</v>
      </c>
      <c r="E56" s="226">
        <v>0</v>
      </c>
      <c r="F56" s="227"/>
      <c r="G56" s="174">
        <f t="shared" si="0"/>
        <v>0</v>
      </c>
    </row>
    <row r="57" spans="3:7" x14ac:dyDescent="0.3">
      <c r="C57" s="213">
        <v>39200</v>
      </c>
      <c r="D57" s="202" t="s">
        <v>384</v>
      </c>
      <c r="E57" s="226">
        <v>0</v>
      </c>
      <c r="F57" s="227"/>
      <c r="G57" s="174">
        <f t="shared" si="0"/>
        <v>0</v>
      </c>
    </row>
    <row r="58" spans="3:7" x14ac:dyDescent="0.3">
      <c r="C58" s="213">
        <v>39210</v>
      </c>
      <c r="D58" s="202" t="s">
        <v>38</v>
      </c>
      <c r="E58" s="226">
        <v>6000</v>
      </c>
      <c r="F58" s="33"/>
      <c r="G58" s="174">
        <f t="shared" si="0"/>
        <v>1</v>
      </c>
    </row>
    <row r="59" spans="3:7" x14ac:dyDescent="0.3">
      <c r="C59" s="213">
        <v>39300</v>
      </c>
      <c r="D59" s="202" t="s">
        <v>385</v>
      </c>
      <c r="E59" s="226">
        <v>8000</v>
      </c>
      <c r="F59" s="33"/>
      <c r="G59" s="174">
        <f t="shared" si="0"/>
        <v>1</v>
      </c>
    </row>
    <row r="60" spans="3:7" x14ac:dyDescent="0.3">
      <c r="C60" s="213">
        <v>39610</v>
      </c>
      <c r="D60" s="202" t="s">
        <v>939</v>
      </c>
      <c r="E60" s="226">
        <v>0</v>
      </c>
      <c r="F60" s="227"/>
      <c r="G60" s="174">
        <f t="shared" si="0"/>
        <v>0</v>
      </c>
    </row>
    <row r="61" spans="3:7" x14ac:dyDescent="0.3">
      <c r="C61" s="213">
        <v>39900</v>
      </c>
      <c r="D61" s="202" t="s">
        <v>39</v>
      </c>
      <c r="E61" s="226">
        <v>40000</v>
      </c>
      <c r="F61" s="33"/>
      <c r="G61" s="174">
        <f t="shared" si="0"/>
        <v>1</v>
      </c>
    </row>
    <row r="62" spans="3:7" x14ac:dyDescent="0.3">
      <c r="C62" s="213">
        <v>39902</v>
      </c>
      <c r="D62" s="202" t="s">
        <v>40</v>
      </c>
      <c r="E62" s="226">
        <v>700</v>
      </c>
      <c r="F62" s="33"/>
      <c r="G62" s="174">
        <f t="shared" si="0"/>
        <v>1</v>
      </c>
    </row>
    <row r="63" spans="3:7" x14ac:dyDescent="0.3">
      <c r="C63" s="229">
        <v>39903</v>
      </c>
      <c r="D63" s="230" t="s">
        <v>940</v>
      </c>
      <c r="E63" s="231">
        <v>0</v>
      </c>
      <c r="F63" s="172"/>
      <c r="G63" s="174">
        <f t="shared" si="0"/>
        <v>0</v>
      </c>
    </row>
    <row r="64" spans="3:7" x14ac:dyDescent="0.3">
      <c r="C64" s="229">
        <v>39904</v>
      </c>
      <c r="D64" s="230" t="s">
        <v>941</v>
      </c>
      <c r="E64" s="231">
        <v>0</v>
      </c>
      <c r="F64" s="172"/>
      <c r="G64" s="174">
        <f t="shared" si="0"/>
        <v>0</v>
      </c>
    </row>
    <row r="65" spans="1:7" x14ac:dyDescent="0.3">
      <c r="C65" s="228"/>
      <c r="D65" s="203"/>
      <c r="E65" s="227"/>
      <c r="F65" s="33"/>
      <c r="G65" s="174">
        <v>1</v>
      </c>
    </row>
    <row r="66" spans="1:7" x14ac:dyDescent="0.3">
      <c r="C66" s="217"/>
      <c r="D66" s="204" t="s">
        <v>583</v>
      </c>
      <c r="E66" s="89">
        <f>SUM(E20:E65)</f>
        <v>958410</v>
      </c>
      <c r="F66" s="33"/>
      <c r="G66" s="174">
        <v>1</v>
      </c>
    </row>
    <row r="67" spans="1:7" x14ac:dyDescent="0.3">
      <c r="A67" s="178"/>
      <c r="B67" s="178"/>
      <c r="E67" s="33"/>
      <c r="F67" s="33"/>
      <c r="G67" s="174">
        <v>1</v>
      </c>
    </row>
    <row r="68" spans="1:7" x14ac:dyDescent="0.3">
      <c r="A68" s="183"/>
      <c r="B68" s="183"/>
      <c r="C68" s="219" t="s">
        <v>378</v>
      </c>
      <c r="D68" s="220" t="s">
        <v>386</v>
      </c>
      <c r="E68" s="80" t="s">
        <v>377</v>
      </c>
      <c r="F68" s="33"/>
      <c r="G68" s="174">
        <v>1</v>
      </c>
    </row>
    <row r="69" spans="1:7" x14ac:dyDescent="0.3">
      <c r="C69" s="213">
        <v>42000</v>
      </c>
      <c r="D69" s="202" t="s">
        <v>387</v>
      </c>
      <c r="E69" s="48">
        <v>2913000</v>
      </c>
      <c r="F69" s="33"/>
      <c r="G69" s="174">
        <f>IF(E69=0,0,1)</f>
        <v>1</v>
      </c>
    </row>
    <row r="70" spans="1:7" x14ac:dyDescent="0.3">
      <c r="C70" s="213">
        <v>42090</v>
      </c>
      <c r="D70" s="202" t="s">
        <v>388</v>
      </c>
      <c r="E70" s="48">
        <v>0</v>
      </c>
      <c r="F70" s="96"/>
      <c r="G70" s="174">
        <f t="shared" ref="G70:G133" si="1">IF(E70=0,0,1)</f>
        <v>0</v>
      </c>
    </row>
    <row r="71" spans="1:7" x14ac:dyDescent="0.3">
      <c r="C71" s="213">
        <v>42091</v>
      </c>
      <c r="D71" s="202" t="s">
        <v>389</v>
      </c>
      <c r="E71" s="48">
        <v>0</v>
      </c>
      <c r="F71" s="96"/>
      <c r="G71" s="174">
        <f t="shared" si="1"/>
        <v>0</v>
      </c>
    </row>
    <row r="72" spans="1:7" x14ac:dyDescent="0.3">
      <c r="C72" s="213">
        <v>42092</v>
      </c>
      <c r="D72" s="202" t="s">
        <v>1312</v>
      </c>
      <c r="E72" s="48">
        <v>18300</v>
      </c>
      <c r="F72" s="33"/>
      <c r="G72" s="174">
        <f t="shared" si="1"/>
        <v>1</v>
      </c>
    </row>
    <row r="73" spans="1:7" x14ac:dyDescent="0.3">
      <c r="C73" s="213">
        <v>42093</v>
      </c>
      <c r="D73" s="202" t="s">
        <v>390</v>
      </c>
      <c r="E73" s="48">
        <v>0</v>
      </c>
      <c r="F73" s="96"/>
      <c r="G73" s="174">
        <f t="shared" si="1"/>
        <v>0</v>
      </c>
    </row>
    <row r="74" spans="1:7" x14ac:dyDescent="0.3">
      <c r="C74" s="213">
        <v>42094</v>
      </c>
      <c r="D74" s="202" t="s">
        <v>391</v>
      </c>
      <c r="E74" s="48">
        <v>0</v>
      </c>
      <c r="F74" s="96"/>
      <c r="G74" s="174">
        <f t="shared" si="1"/>
        <v>0</v>
      </c>
    </row>
    <row r="75" spans="1:7" x14ac:dyDescent="0.3">
      <c r="C75" s="213">
        <v>42095</v>
      </c>
      <c r="D75" s="202" t="s">
        <v>392</v>
      </c>
      <c r="E75" s="48">
        <v>0</v>
      </c>
      <c r="F75" s="96"/>
      <c r="G75" s="174">
        <f t="shared" si="1"/>
        <v>0</v>
      </c>
    </row>
    <row r="76" spans="1:7" x14ac:dyDescent="0.3">
      <c r="C76" s="213">
        <v>42100</v>
      </c>
      <c r="D76" s="202" t="s">
        <v>103</v>
      </c>
      <c r="E76" s="48">
        <v>74800</v>
      </c>
      <c r="F76" s="33"/>
      <c r="G76" s="174">
        <f t="shared" si="1"/>
        <v>1</v>
      </c>
    </row>
    <row r="77" spans="1:7" x14ac:dyDescent="0.3">
      <c r="C77" s="213">
        <v>42110</v>
      </c>
      <c r="D77" s="202" t="s">
        <v>578</v>
      </c>
      <c r="E77" s="48">
        <v>0</v>
      </c>
      <c r="F77" s="96"/>
      <c r="G77" s="174">
        <f t="shared" si="1"/>
        <v>0</v>
      </c>
    </row>
    <row r="78" spans="1:7" x14ac:dyDescent="0.3">
      <c r="C78" s="213">
        <v>45000</v>
      </c>
      <c r="D78" s="202" t="s">
        <v>41</v>
      </c>
      <c r="E78" s="48">
        <v>127397</v>
      </c>
      <c r="F78" s="33"/>
      <c r="G78" s="174">
        <f t="shared" si="1"/>
        <v>1</v>
      </c>
    </row>
    <row r="79" spans="1:7" x14ac:dyDescent="0.3">
      <c r="C79" s="213">
        <v>45002</v>
      </c>
      <c r="D79" s="202" t="s">
        <v>579</v>
      </c>
      <c r="E79" s="48">
        <v>0</v>
      </c>
      <c r="F79" s="96"/>
      <c r="G79" s="174">
        <f t="shared" si="1"/>
        <v>0</v>
      </c>
    </row>
    <row r="80" spans="1:7" x14ac:dyDescent="0.3">
      <c r="C80" s="213">
        <v>45003</v>
      </c>
      <c r="D80" s="202" t="s">
        <v>393</v>
      </c>
      <c r="E80" s="48">
        <v>0</v>
      </c>
      <c r="F80" s="96"/>
      <c r="G80" s="174">
        <f t="shared" si="1"/>
        <v>0</v>
      </c>
    </row>
    <row r="81" spans="3:7" x14ac:dyDescent="0.3">
      <c r="C81" s="213">
        <v>45004</v>
      </c>
      <c r="D81" s="202" t="s">
        <v>394</v>
      </c>
      <c r="E81" s="48">
        <v>0</v>
      </c>
      <c r="F81" s="96"/>
      <c r="G81" s="174">
        <f t="shared" si="1"/>
        <v>0</v>
      </c>
    </row>
    <row r="82" spans="3:7" x14ac:dyDescent="0.3">
      <c r="C82" s="213">
        <v>45005</v>
      </c>
      <c r="D82" s="202" t="s">
        <v>395</v>
      </c>
      <c r="E82" s="48">
        <v>0</v>
      </c>
      <c r="F82" s="96"/>
      <c r="G82" s="174">
        <f t="shared" si="1"/>
        <v>0</v>
      </c>
    </row>
    <row r="83" spans="3:7" x14ac:dyDescent="0.3">
      <c r="C83" s="213">
        <v>45006</v>
      </c>
      <c r="D83" s="202" t="s">
        <v>396</v>
      </c>
      <c r="E83" s="48">
        <v>0</v>
      </c>
      <c r="F83" s="96"/>
      <c r="G83" s="174">
        <f t="shared" si="1"/>
        <v>0</v>
      </c>
    </row>
    <row r="84" spans="3:7" x14ac:dyDescent="0.3">
      <c r="C84" s="213">
        <v>45007</v>
      </c>
      <c r="D84" s="202" t="s">
        <v>397</v>
      </c>
      <c r="E84" s="48">
        <v>0</v>
      </c>
      <c r="F84" s="96"/>
      <c r="G84" s="174">
        <f t="shared" si="1"/>
        <v>0</v>
      </c>
    </row>
    <row r="85" spans="3:7" x14ac:dyDescent="0.3">
      <c r="C85" s="213">
        <v>45008</v>
      </c>
      <c r="D85" s="202" t="s">
        <v>398</v>
      </c>
      <c r="E85" s="48">
        <v>0</v>
      </c>
      <c r="F85" s="96"/>
      <c r="G85" s="174">
        <f t="shared" si="1"/>
        <v>0</v>
      </c>
    </row>
    <row r="86" spans="3:7" x14ac:dyDescent="0.3">
      <c r="C86" s="213">
        <v>45009</v>
      </c>
      <c r="D86" s="202" t="s">
        <v>399</v>
      </c>
      <c r="E86" s="48">
        <v>0</v>
      </c>
      <c r="F86" s="96"/>
      <c r="G86" s="174">
        <f t="shared" si="1"/>
        <v>0</v>
      </c>
    </row>
    <row r="87" spans="3:7" x14ac:dyDescent="0.3">
      <c r="C87" s="213">
        <v>45010</v>
      </c>
      <c r="D87" s="202" t="s">
        <v>322</v>
      </c>
      <c r="E87" s="48">
        <v>2165471.9999999995</v>
      </c>
      <c r="F87" s="33"/>
      <c r="G87" s="174">
        <f t="shared" si="1"/>
        <v>1</v>
      </c>
    </row>
    <row r="88" spans="3:7" x14ac:dyDescent="0.3">
      <c r="C88" s="213">
        <v>45011</v>
      </c>
      <c r="D88" s="202" t="s">
        <v>323</v>
      </c>
      <c r="E88" s="48">
        <v>157060</v>
      </c>
      <c r="F88" s="33"/>
      <c r="G88" s="174">
        <f t="shared" si="1"/>
        <v>1</v>
      </c>
    </row>
    <row r="89" spans="3:7" x14ac:dyDescent="0.3">
      <c r="C89" s="213">
        <v>45012</v>
      </c>
      <c r="D89" s="202" t="s">
        <v>400</v>
      </c>
      <c r="E89" s="48">
        <v>8000</v>
      </c>
      <c r="F89" s="33"/>
      <c r="G89" s="174">
        <f t="shared" si="1"/>
        <v>1</v>
      </c>
    </row>
    <row r="90" spans="3:7" x14ac:dyDescent="0.3">
      <c r="C90" s="213">
        <v>45013</v>
      </c>
      <c r="D90" s="202" t="s">
        <v>401</v>
      </c>
      <c r="E90" s="48">
        <v>0</v>
      </c>
      <c r="F90" s="96"/>
      <c r="G90" s="174">
        <f t="shared" si="1"/>
        <v>0</v>
      </c>
    </row>
    <row r="91" spans="3:7" x14ac:dyDescent="0.3">
      <c r="C91" s="213">
        <v>45014</v>
      </c>
      <c r="D91" s="202" t="s">
        <v>402</v>
      </c>
      <c r="E91" s="48">
        <v>0</v>
      </c>
      <c r="F91" s="96"/>
      <c r="G91" s="174">
        <f t="shared" si="1"/>
        <v>0</v>
      </c>
    </row>
    <row r="92" spans="3:7" x14ac:dyDescent="0.3">
      <c r="C92" s="213">
        <v>45015</v>
      </c>
      <c r="D92" s="202" t="s">
        <v>403</v>
      </c>
      <c r="E92" s="48">
        <v>0</v>
      </c>
      <c r="F92" s="96"/>
      <c r="G92" s="174">
        <f t="shared" si="1"/>
        <v>0</v>
      </c>
    </row>
    <row r="93" spans="3:7" x14ac:dyDescent="0.3">
      <c r="C93" s="213">
        <v>45016</v>
      </c>
      <c r="D93" s="202" t="s">
        <v>404</v>
      </c>
      <c r="E93" s="48">
        <v>0</v>
      </c>
      <c r="F93" s="96"/>
      <c r="G93" s="174">
        <f t="shared" si="1"/>
        <v>0</v>
      </c>
    </row>
    <row r="94" spans="3:7" x14ac:dyDescent="0.3">
      <c r="C94" s="213">
        <v>45030</v>
      </c>
      <c r="D94" s="202" t="s">
        <v>405</v>
      </c>
      <c r="E94" s="48">
        <v>28231.84</v>
      </c>
      <c r="F94" s="33"/>
      <c r="G94" s="174">
        <f t="shared" si="1"/>
        <v>1</v>
      </c>
    </row>
    <row r="95" spans="3:7" x14ac:dyDescent="0.3">
      <c r="C95" s="213">
        <v>45031</v>
      </c>
      <c r="D95" s="202" t="s">
        <v>406</v>
      </c>
      <c r="E95" s="48">
        <v>0</v>
      </c>
      <c r="F95" s="96"/>
      <c r="G95" s="174">
        <f t="shared" si="1"/>
        <v>0</v>
      </c>
    </row>
    <row r="96" spans="3:7" x14ac:dyDescent="0.3">
      <c r="C96" s="213">
        <v>45032</v>
      </c>
      <c r="D96" s="202" t="s">
        <v>407</v>
      </c>
      <c r="E96" s="48">
        <v>91970</v>
      </c>
      <c r="F96" s="33"/>
      <c r="G96" s="174">
        <f t="shared" si="1"/>
        <v>1</v>
      </c>
    </row>
    <row r="97" spans="3:7" x14ac:dyDescent="0.3">
      <c r="C97" s="213">
        <v>45033</v>
      </c>
      <c r="D97" s="202" t="s">
        <v>408</v>
      </c>
      <c r="E97" s="48">
        <v>6634.54</v>
      </c>
      <c r="F97" s="33"/>
      <c r="G97" s="174">
        <f t="shared" si="1"/>
        <v>1</v>
      </c>
    </row>
    <row r="98" spans="3:7" x14ac:dyDescent="0.3">
      <c r="C98" s="213">
        <v>45060</v>
      </c>
      <c r="D98" s="202" t="s">
        <v>409</v>
      </c>
      <c r="E98" s="48">
        <v>0</v>
      </c>
      <c r="F98" s="96"/>
      <c r="G98" s="174">
        <f t="shared" si="1"/>
        <v>0</v>
      </c>
    </row>
    <row r="99" spans="3:7" x14ac:dyDescent="0.3">
      <c r="C99" s="213">
        <v>45061</v>
      </c>
      <c r="D99" s="202" t="s">
        <v>410</v>
      </c>
      <c r="E99" s="48">
        <v>4711</v>
      </c>
      <c r="F99" s="33"/>
      <c r="G99" s="174">
        <f t="shared" si="1"/>
        <v>1</v>
      </c>
    </row>
    <row r="100" spans="3:7" x14ac:dyDescent="0.3">
      <c r="C100" s="213">
        <v>45079</v>
      </c>
      <c r="D100" s="202" t="s">
        <v>411</v>
      </c>
      <c r="E100" s="48">
        <v>0</v>
      </c>
      <c r="F100" s="96"/>
      <c r="G100" s="174">
        <f t="shared" si="1"/>
        <v>0</v>
      </c>
    </row>
    <row r="101" spans="3:7" x14ac:dyDescent="0.3">
      <c r="C101" s="213">
        <v>45080</v>
      </c>
      <c r="D101" s="202" t="s">
        <v>412</v>
      </c>
      <c r="E101" s="48">
        <v>727</v>
      </c>
      <c r="F101" s="33"/>
      <c r="G101" s="174">
        <f t="shared" si="1"/>
        <v>1</v>
      </c>
    </row>
    <row r="102" spans="3:7" x14ac:dyDescent="0.3">
      <c r="C102" s="213">
        <v>45081</v>
      </c>
      <c r="D102" s="202" t="s">
        <v>413</v>
      </c>
      <c r="E102" s="48">
        <v>0</v>
      </c>
      <c r="F102" s="96"/>
      <c r="G102" s="174">
        <f t="shared" si="1"/>
        <v>0</v>
      </c>
    </row>
    <row r="103" spans="3:7" x14ac:dyDescent="0.3">
      <c r="C103" s="213">
        <v>45082</v>
      </c>
      <c r="D103" s="202" t="s">
        <v>414</v>
      </c>
      <c r="E103" s="48">
        <v>0</v>
      </c>
      <c r="F103" s="96"/>
      <c r="G103" s="174">
        <f t="shared" si="1"/>
        <v>0</v>
      </c>
    </row>
    <row r="104" spans="3:7" x14ac:dyDescent="0.3">
      <c r="C104" s="213">
        <v>45083</v>
      </c>
      <c r="D104" s="202" t="s">
        <v>415</v>
      </c>
      <c r="E104" s="48">
        <v>0</v>
      </c>
      <c r="F104" s="96"/>
      <c r="G104" s="174">
        <f t="shared" si="1"/>
        <v>0</v>
      </c>
    </row>
    <row r="105" spans="3:7" x14ac:dyDescent="0.3">
      <c r="C105" s="213">
        <v>45084</v>
      </c>
      <c r="D105" s="202" t="s">
        <v>416</v>
      </c>
      <c r="E105" s="48">
        <v>0</v>
      </c>
      <c r="F105" s="96"/>
      <c r="G105" s="174">
        <f t="shared" si="1"/>
        <v>0</v>
      </c>
    </row>
    <row r="106" spans="3:7" x14ac:dyDescent="0.3">
      <c r="C106" s="213">
        <v>45085</v>
      </c>
      <c r="D106" s="202" t="s">
        <v>417</v>
      </c>
      <c r="E106" s="48">
        <v>0</v>
      </c>
      <c r="F106" s="96"/>
      <c r="G106" s="174">
        <f t="shared" si="1"/>
        <v>0</v>
      </c>
    </row>
    <row r="107" spans="3:7" x14ac:dyDescent="0.3">
      <c r="C107" s="213">
        <v>45086</v>
      </c>
      <c r="D107" s="202" t="s">
        <v>418</v>
      </c>
      <c r="E107" s="48">
        <v>0</v>
      </c>
      <c r="F107" s="96"/>
      <c r="G107" s="174">
        <f t="shared" si="1"/>
        <v>0</v>
      </c>
    </row>
    <row r="108" spans="3:7" x14ac:dyDescent="0.3">
      <c r="C108" s="213">
        <v>45087</v>
      </c>
      <c r="D108" s="202" t="s">
        <v>419</v>
      </c>
      <c r="E108" s="48">
        <v>10854.73</v>
      </c>
      <c r="F108" s="33"/>
      <c r="G108" s="174">
        <f t="shared" si="1"/>
        <v>1</v>
      </c>
    </row>
    <row r="109" spans="3:7" x14ac:dyDescent="0.3">
      <c r="C109" s="213">
        <v>45088</v>
      </c>
      <c r="D109" s="202" t="s">
        <v>420</v>
      </c>
      <c r="E109" s="48">
        <v>83217.78</v>
      </c>
      <c r="F109" s="33"/>
      <c r="G109" s="174">
        <f t="shared" si="1"/>
        <v>1</v>
      </c>
    </row>
    <row r="110" spans="3:7" x14ac:dyDescent="0.3">
      <c r="C110" s="213">
        <v>45089</v>
      </c>
      <c r="D110" s="202" t="s">
        <v>421</v>
      </c>
      <c r="E110" s="48">
        <v>0</v>
      </c>
      <c r="F110" s="96"/>
      <c r="G110" s="174">
        <f t="shared" si="1"/>
        <v>0</v>
      </c>
    </row>
    <row r="111" spans="3:7" x14ac:dyDescent="0.3">
      <c r="C111" s="213">
        <v>45090</v>
      </c>
      <c r="D111" s="202" t="s">
        <v>422</v>
      </c>
      <c r="E111" s="48">
        <v>0</v>
      </c>
      <c r="F111" s="96"/>
      <c r="G111" s="174">
        <f t="shared" si="1"/>
        <v>0</v>
      </c>
    </row>
    <row r="112" spans="3:7" x14ac:dyDescent="0.3">
      <c r="C112" s="213">
        <v>45091</v>
      </c>
      <c r="D112" s="202" t="s">
        <v>423</v>
      </c>
      <c r="E112" s="48">
        <v>61000</v>
      </c>
      <c r="F112" s="33"/>
      <c r="G112" s="174">
        <f t="shared" si="1"/>
        <v>1</v>
      </c>
    </row>
    <row r="113" spans="3:7" x14ac:dyDescent="0.3">
      <c r="C113" s="213">
        <v>45092</v>
      </c>
      <c r="D113" s="202" t="s">
        <v>424</v>
      </c>
      <c r="E113" s="48">
        <v>2900</v>
      </c>
      <c r="F113" s="33"/>
      <c r="G113" s="174">
        <f t="shared" si="1"/>
        <v>1</v>
      </c>
    </row>
    <row r="114" spans="3:7" x14ac:dyDescent="0.3">
      <c r="C114" s="213">
        <v>45093</v>
      </c>
      <c r="D114" s="202" t="s">
        <v>1310</v>
      </c>
      <c r="E114" s="48">
        <v>10237.120000000001</v>
      </c>
      <c r="F114" s="33"/>
      <c r="G114" s="174">
        <v>1</v>
      </c>
    </row>
    <row r="115" spans="3:7" x14ac:dyDescent="0.3">
      <c r="C115" s="213">
        <v>45094</v>
      </c>
      <c r="D115" s="202" t="s">
        <v>425</v>
      </c>
      <c r="E115" s="48">
        <v>0</v>
      </c>
      <c r="F115" s="96"/>
      <c r="G115" s="174">
        <f t="shared" si="1"/>
        <v>0</v>
      </c>
    </row>
    <row r="116" spans="3:7" x14ac:dyDescent="0.3">
      <c r="C116" s="213">
        <v>45095</v>
      </c>
      <c r="D116" s="202" t="s">
        <v>426</v>
      </c>
      <c r="E116" s="48">
        <v>0</v>
      </c>
      <c r="F116" s="96"/>
      <c r="G116" s="174">
        <f t="shared" si="1"/>
        <v>0</v>
      </c>
    </row>
    <row r="117" spans="3:7" x14ac:dyDescent="0.3">
      <c r="C117" s="213">
        <v>45096</v>
      </c>
      <c r="D117" s="202" t="s">
        <v>427</v>
      </c>
      <c r="E117" s="48">
        <v>3640</v>
      </c>
      <c r="F117" s="33"/>
      <c r="G117" s="174">
        <f t="shared" si="1"/>
        <v>1</v>
      </c>
    </row>
    <row r="118" spans="3:7" x14ac:dyDescent="0.3">
      <c r="C118" s="213">
        <v>45097</v>
      </c>
      <c r="D118" s="202" t="s">
        <v>1311</v>
      </c>
      <c r="E118" s="48">
        <v>4000</v>
      </c>
      <c r="F118" s="33"/>
      <c r="G118" s="174">
        <f t="shared" si="1"/>
        <v>1</v>
      </c>
    </row>
    <row r="119" spans="3:7" x14ac:dyDescent="0.3">
      <c r="C119" s="213">
        <v>45098</v>
      </c>
      <c r="D119" s="202" t="s">
        <v>428</v>
      </c>
      <c r="E119" s="48">
        <v>0</v>
      </c>
      <c r="F119" s="96"/>
      <c r="G119" s="174">
        <f t="shared" si="1"/>
        <v>0</v>
      </c>
    </row>
    <row r="120" spans="3:7" x14ac:dyDescent="0.3">
      <c r="C120" s="213">
        <v>45099</v>
      </c>
      <c r="D120" s="202" t="s">
        <v>1313</v>
      </c>
      <c r="E120" s="48">
        <v>0</v>
      </c>
      <c r="F120" s="96"/>
      <c r="G120" s="174">
        <f t="shared" si="1"/>
        <v>0</v>
      </c>
    </row>
    <row r="121" spans="3:7" x14ac:dyDescent="0.3">
      <c r="C121" s="213">
        <v>45100</v>
      </c>
      <c r="D121" s="202" t="s">
        <v>429</v>
      </c>
      <c r="E121" s="48">
        <v>0</v>
      </c>
      <c r="F121" s="96"/>
      <c r="G121" s="174">
        <f t="shared" si="1"/>
        <v>0</v>
      </c>
    </row>
    <row r="122" spans="3:7" x14ac:dyDescent="0.3">
      <c r="C122" s="213">
        <v>45101</v>
      </c>
      <c r="D122" s="202" t="s">
        <v>430</v>
      </c>
      <c r="E122" s="48">
        <v>0</v>
      </c>
      <c r="F122" s="96"/>
      <c r="G122" s="174">
        <f t="shared" si="1"/>
        <v>0</v>
      </c>
    </row>
    <row r="123" spans="3:7" x14ac:dyDescent="0.3">
      <c r="C123" s="213">
        <v>45102</v>
      </c>
      <c r="D123" s="202" t="s">
        <v>431</v>
      </c>
      <c r="E123" s="48">
        <v>0</v>
      </c>
      <c r="F123" s="96"/>
      <c r="G123" s="174">
        <f t="shared" si="1"/>
        <v>0</v>
      </c>
    </row>
    <row r="124" spans="3:7" x14ac:dyDescent="0.3">
      <c r="C124" s="213">
        <v>45103</v>
      </c>
      <c r="D124" s="202" t="s">
        <v>432</v>
      </c>
      <c r="E124" s="48">
        <v>0</v>
      </c>
      <c r="F124" s="96"/>
      <c r="G124" s="174">
        <f t="shared" si="1"/>
        <v>0</v>
      </c>
    </row>
    <row r="125" spans="3:7" x14ac:dyDescent="0.3">
      <c r="C125" s="213">
        <v>45104</v>
      </c>
      <c r="D125" s="202" t="s">
        <v>433</v>
      </c>
      <c r="E125" s="48">
        <v>0</v>
      </c>
      <c r="F125" s="96"/>
      <c r="G125" s="174">
        <f t="shared" si="1"/>
        <v>0</v>
      </c>
    </row>
    <row r="126" spans="3:7" x14ac:dyDescent="0.3">
      <c r="C126" s="213">
        <v>45105</v>
      </c>
      <c r="D126" s="202" t="s">
        <v>434</v>
      </c>
      <c r="E126" s="48">
        <v>0</v>
      </c>
      <c r="F126" s="96"/>
      <c r="G126" s="174">
        <f t="shared" si="1"/>
        <v>0</v>
      </c>
    </row>
    <row r="127" spans="3:7" x14ac:dyDescent="0.3">
      <c r="C127" s="213">
        <v>45106</v>
      </c>
      <c r="D127" s="202" t="s">
        <v>435</v>
      </c>
      <c r="E127" s="48">
        <v>0</v>
      </c>
      <c r="F127" s="96"/>
      <c r="G127" s="174">
        <f t="shared" si="1"/>
        <v>0</v>
      </c>
    </row>
    <row r="128" spans="3:7" x14ac:dyDescent="0.3">
      <c r="C128" s="213">
        <v>45107</v>
      </c>
      <c r="D128" s="202" t="s">
        <v>436</v>
      </c>
      <c r="E128" s="48">
        <v>0</v>
      </c>
      <c r="F128" s="96"/>
      <c r="G128" s="174">
        <f t="shared" si="1"/>
        <v>0</v>
      </c>
    </row>
    <row r="129" spans="3:7" x14ac:dyDescent="0.3">
      <c r="C129" s="213">
        <v>45108</v>
      </c>
      <c r="D129" s="202" t="s">
        <v>437</v>
      </c>
      <c r="E129" s="48">
        <v>0</v>
      </c>
      <c r="F129" s="96"/>
      <c r="G129" s="174">
        <f t="shared" si="1"/>
        <v>0</v>
      </c>
    </row>
    <row r="130" spans="3:7" x14ac:dyDescent="0.3">
      <c r="C130" s="213">
        <v>45109</v>
      </c>
      <c r="D130" s="202" t="s">
        <v>438</v>
      </c>
      <c r="E130" s="48">
        <v>0</v>
      </c>
      <c r="F130" s="96"/>
      <c r="G130" s="174">
        <f t="shared" si="1"/>
        <v>0</v>
      </c>
    </row>
    <row r="131" spans="3:7" x14ac:dyDescent="0.3">
      <c r="C131" s="213">
        <v>45110</v>
      </c>
      <c r="D131" s="202" t="s">
        <v>439</v>
      </c>
      <c r="E131" s="48">
        <v>0</v>
      </c>
      <c r="F131" s="96"/>
      <c r="G131" s="174">
        <f t="shared" si="1"/>
        <v>0</v>
      </c>
    </row>
    <row r="132" spans="3:7" x14ac:dyDescent="0.3">
      <c r="C132" s="213">
        <v>45111</v>
      </c>
      <c r="D132" s="202" t="s">
        <v>440</v>
      </c>
      <c r="E132" s="48">
        <v>0</v>
      </c>
      <c r="F132" s="96"/>
      <c r="G132" s="174">
        <f t="shared" si="1"/>
        <v>0</v>
      </c>
    </row>
    <row r="133" spans="3:7" x14ac:dyDescent="0.3">
      <c r="C133" s="213">
        <v>45112</v>
      </c>
      <c r="D133" s="202" t="s">
        <v>441</v>
      </c>
      <c r="E133" s="48">
        <v>0</v>
      </c>
      <c r="F133" s="96"/>
      <c r="G133" s="174">
        <f t="shared" si="1"/>
        <v>0</v>
      </c>
    </row>
    <row r="134" spans="3:7" x14ac:dyDescent="0.3">
      <c r="C134" s="213">
        <v>45113</v>
      </c>
      <c r="D134" s="202" t="s">
        <v>442</v>
      </c>
      <c r="E134" s="48">
        <v>0</v>
      </c>
      <c r="F134" s="96"/>
      <c r="G134" s="174">
        <f t="shared" ref="G134:G190" si="2">IF(E134=0,0,1)</f>
        <v>0</v>
      </c>
    </row>
    <row r="135" spans="3:7" x14ac:dyDescent="0.3">
      <c r="C135" s="213">
        <v>45114</v>
      </c>
      <c r="D135" s="202" t="s">
        <v>443</v>
      </c>
      <c r="E135" s="48">
        <v>0</v>
      </c>
      <c r="F135" s="96"/>
      <c r="G135" s="174">
        <f t="shared" si="2"/>
        <v>0</v>
      </c>
    </row>
    <row r="136" spans="3:7" x14ac:dyDescent="0.3">
      <c r="C136" s="213">
        <v>45115</v>
      </c>
      <c r="D136" s="202" t="s">
        <v>444</v>
      </c>
      <c r="E136" s="48">
        <v>3600</v>
      </c>
      <c r="F136" s="33"/>
      <c r="G136" s="174">
        <f t="shared" si="2"/>
        <v>1</v>
      </c>
    </row>
    <row r="137" spans="3:7" x14ac:dyDescent="0.3">
      <c r="C137" s="213">
        <v>45116</v>
      </c>
      <c r="D137" s="202" t="s">
        <v>445</v>
      </c>
      <c r="E137" s="48">
        <v>0</v>
      </c>
      <c r="F137" s="96"/>
      <c r="G137" s="174">
        <f t="shared" si="2"/>
        <v>0</v>
      </c>
    </row>
    <row r="138" spans="3:7" x14ac:dyDescent="0.3">
      <c r="C138" s="213">
        <v>45117</v>
      </c>
      <c r="D138" s="202" t="s">
        <v>446</v>
      </c>
      <c r="E138" s="48">
        <v>0</v>
      </c>
      <c r="F138" s="96"/>
      <c r="G138" s="174">
        <f t="shared" si="2"/>
        <v>0</v>
      </c>
    </row>
    <row r="139" spans="3:7" x14ac:dyDescent="0.3">
      <c r="C139" s="213">
        <v>45118</v>
      </c>
      <c r="D139" s="202" t="s">
        <v>447</v>
      </c>
      <c r="E139" s="48">
        <v>0</v>
      </c>
      <c r="F139" s="96"/>
      <c r="G139" s="174">
        <f t="shared" si="2"/>
        <v>0</v>
      </c>
    </row>
    <row r="140" spans="3:7" x14ac:dyDescent="0.3">
      <c r="C140" s="213">
        <v>45119</v>
      </c>
      <c r="D140" s="202" t="s">
        <v>448</v>
      </c>
      <c r="E140" s="48">
        <v>0</v>
      </c>
      <c r="F140" s="96"/>
      <c r="G140" s="174">
        <f t="shared" si="2"/>
        <v>0</v>
      </c>
    </row>
    <row r="141" spans="3:7" x14ac:dyDescent="0.3">
      <c r="C141" s="213">
        <v>45120</v>
      </c>
      <c r="D141" s="202" t="s">
        <v>449</v>
      </c>
      <c r="E141" s="48">
        <v>0</v>
      </c>
      <c r="F141" s="96"/>
      <c r="G141" s="174">
        <f t="shared" si="2"/>
        <v>0</v>
      </c>
    </row>
    <row r="142" spans="3:7" x14ac:dyDescent="0.3">
      <c r="C142" s="213">
        <v>45121</v>
      </c>
      <c r="D142" s="202" t="s">
        <v>450</v>
      </c>
      <c r="E142" s="48">
        <v>0</v>
      </c>
      <c r="F142" s="96"/>
      <c r="G142" s="174">
        <f t="shared" si="2"/>
        <v>0</v>
      </c>
    </row>
    <row r="143" spans="3:7" x14ac:dyDescent="0.3">
      <c r="C143" s="213">
        <v>45122</v>
      </c>
      <c r="D143" s="202" t="s">
        <v>451</v>
      </c>
      <c r="E143" s="48">
        <v>0</v>
      </c>
      <c r="F143" s="96"/>
      <c r="G143" s="174">
        <f t="shared" si="2"/>
        <v>0</v>
      </c>
    </row>
    <row r="144" spans="3:7" x14ac:dyDescent="0.3">
      <c r="C144" s="213">
        <v>45123</v>
      </c>
      <c r="D144" s="202" t="s">
        <v>452</v>
      </c>
      <c r="E144" s="48">
        <v>10000</v>
      </c>
      <c r="F144" s="33"/>
      <c r="G144" s="174">
        <f t="shared" si="2"/>
        <v>1</v>
      </c>
    </row>
    <row r="145" spans="3:7" x14ac:dyDescent="0.3">
      <c r="C145" s="213">
        <v>45124</v>
      </c>
      <c r="D145" s="202" t="s">
        <v>453</v>
      </c>
      <c r="E145" s="48">
        <v>0</v>
      </c>
      <c r="F145" s="96"/>
      <c r="G145" s="174">
        <f t="shared" si="2"/>
        <v>0</v>
      </c>
    </row>
    <row r="146" spans="3:7" x14ac:dyDescent="0.3">
      <c r="C146" s="213">
        <v>45125</v>
      </c>
      <c r="D146" s="202" t="s">
        <v>454</v>
      </c>
      <c r="E146" s="48">
        <v>0</v>
      </c>
      <c r="F146" s="96"/>
      <c r="G146" s="174">
        <f t="shared" si="2"/>
        <v>0</v>
      </c>
    </row>
    <row r="147" spans="3:7" x14ac:dyDescent="0.3">
      <c r="C147" s="213">
        <v>45126</v>
      </c>
      <c r="D147" s="202" t="s">
        <v>455</v>
      </c>
      <c r="E147" s="48">
        <v>0</v>
      </c>
      <c r="F147" s="96"/>
      <c r="G147" s="174">
        <f t="shared" si="2"/>
        <v>0</v>
      </c>
    </row>
    <row r="148" spans="3:7" x14ac:dyDescent="0.3">
      <c r="C148" s="213">
        <v>45127</v>
      </c>
      <c r="D148" s="202" t="s">
        <v>456</v>
      </c>
      <c r="E148" s="48">
        <v>0</v>
      </c>
      <c r="F148" s="96"/>
      <c r="G148" s="174">
        <f t="shared" si="2"/>
        <v>0</v>
      </c>
    </row>
    <row r="149" spans="3:7" x14ac:dyDescent="0.3">
      <c r="C149" s="213">
        <v>45129</v>
      </c>
      <c r="D149" s="202" t="s">
        <v>580</v>
      </c>
      <c r="E149" s="48">
        <v>0</v>
      </c>
      <c r="F149" s="96"/>
      <c r="G149" s="174">
        <f t="shared" si="2"/>
        <v>0</v>
      </c>
    </row>
    <row r="150" spans="3:7" x14ac:dyDescent="0.3">
      <c r="C150" s="213">
        <v>46000</v>
      </c>
      <c r="D150" s="202" t="s">
        <v>42</v>
      </c>
      <c r="E150" s="48">
        <v>438277</v>
      </c>
      <c r="F150" s="33"/>
      <c r="G150" s="174">
        <f t="shared" si="2"/>
        <v>1</v>
      </c>
    </row>
    <row r="151" spans="3:7" x14ac:dyDescent="0.3">
      <c r="C151" s="213">
        <v>46101</v>
      </c>
      <c r="D151" s="202" t="s">
        <v>457</v>
      </c>
      <c r="E151" s="48">
        <v>0</v>
      </c>
      <c r="F151" s="96"/>
      <c r="G151" s="174">
        <f t="shared" si="2"/>
        <v>0</v>
      </c>
    </row>
    <row r="152" spans="3:7" x14ac:dyDescent="0.3">
      <c r="C152" s="213">
        <v>46102</v>
      </c>
      <c r="D152" s="202" t="s">
        <v>458</v>
      </c>
      <c r="E152" s="48">
        <v>0</v>
      </c>
      <c r="F152" s="96"/>
      <c r="G152" s="174">
        <f t="shared" si="2"/>
        <v>0</v>
      </c>
    </row>
    <row r="153" spans="3:7" x14ac:dyDescent="0.3">
      <c r="C153" s="213">
        <v>46103</v>
      </c>
      <c r="D153" s="202" t="s">
        <v>459</v>
      </c>
      <c r="E153" s="48">
        <v>0</v>
      </c>
      <c r="F153" s="96"/>
      <c r="G153" s="174">
        <f t="shared" si="2"/>
        <v>0</v>
      </c>
    </row>
    <row r="154" spans="3:7" x14ac:dyDescent="0.3">
      <c r="C154" s="213">
        <v>46104</v>
      </c>
      <c r="D154" s="202" t="s">
        <v>460</v>
      </c>
      <c r="E154" s="48">
        <v>0</v>
      </c>
      <c r="F154" s="96"/>
      <c r="G154" s="174">
        <f t="shared" si="2"/>
        <v>0</v>
      </c>
    </row>
    <row r="155" spans="3:7" x14ac:dyDescent="0.3">
      <c r="C155" s="213">
        <v>46105</v>
      </c>
      <c r="D155" s="202" t="s">
        <v>461</v>
      </c>
      <c r="E155" s="48">
        <v>0</v>
      </c>
      <c r="F155" s="96"/>
      <c r="G155" s="174">
        <f t="shared" si="2"/>
        <v>0</v>
      </c>
    </row>
    <row r="156" spans="3:7" x14ac:dyDescent="0.3">
      <c r="C156" s="213">
        <v>46106</v>
      </c>
      <c r="D156" s="202" t="s">
        <v>462</v>
      </c>
      <c r="E156" s="48">
        <v>0</v>
      </c>
      <c r="F156" s="96"/>
      <c r="G156" s="174">
        <f t="shared" si="2"/>
        <v>0</v>
      </c>
    </row>
    <row r="157" spans="3:7" x14ac:dyDescent="0.3">
      <c r="C157" s="213">
        <v>46107</v>
      </c>
      <c r="D157" s="202" t="s">
        <v>463</v>
      </c>
      <c r="E157" s="48">
        <v>0</v>
      </c>
      <c r="F157" s="96"/>
      <c r="G157" s="174">
        <f t="shared" si="2"/>
        <v>0</v>
      </c>
    </row>
    <row r="158" spans="3:7" x14ac:dyDescent="0.3">
      <c r="C158" s="213">
        <v>46108</v>
      </c>
      <c r="D158" s="202" t="s">
        <v>464</v>
      </c>
      <c r="E158" s="48">
        <v>0</v>
      </c>
      <c r="F158" s="96"/>
      <c r="G158" s="174">
        <f t="shared" si="2"/>
        <v>0</v>
      </c>
    </row>
    <row r="159" spans="3:7" x14ac:dyDescent="0.3">
      <c r="C159" s="213">
        <v>46109</v>
      </c>
      <c r="D159" s="202" t="s">
        <v>465</v>
      </c>
      <c r="E159" s="48">
        <v>0</v>
      </c>
      <c r="F159" s="96"/>
      <c r="G159" s="174">
        <f t="shared" si="2"/>
        <v>0</v>
      </c>
    </row>
    <row r="160" spans="3:7" x14ac:dyDescent="0.3">
      <c r="C160" s="213">
        <v>46110</v>
      </c>
      <c r="D160" s="202" t="s">
        <v>466</v>
      </c>
      <c r="E160" s="48">
        <v>0</v>
      </c>
      <c r="F160" s="96"/>
      <c r="G160" s="174">
        <f t="shared" si="2"/>
        <v>0</v>
      </c>
    </row>
    <row r="161" spans="3:7" x14ac:dyDescent="0.3">
      <c r="C161" s="213">
        <v>46111</v>
      </c>
      <c r="D161" s="202" t="s">
        <v>467</v>
      </c>
      <c r="E161" s="48">
        <v>0</v>
      </c>
      <c r="F161" s="96"/>
      <c r="G161" s="174">
        <f t="shared" si="2"/>
        <v>0</v>
      </c>
    </row>
    <row r="162" spans="3:7" x14ac:dyDescent="0.3">
      <c r="C162" s="213">
        <v>46112</v>
      </c>
      <c r="D162" s="202" t="s">
        <v>468</v>
      </c>
      <c r="E162" s="48">
        <v>2204</v>
      </c>
      <c r="F162" s="33"/>
      <c r="G162" s="174">
        <f t="shared" si="2"/>
        <v>1</v>
      </c>
    </row>
    <row r="163" spans="3:7" x14ac:dyDescent="0.3">
      <c r="C163" s="213">
        <v>46113</v>
      </c>
      <c r="D163" s="202" t="s">
        <v>469</v>
      </c>
      <c r="E163" s="48">
        <v>0</v>
      </c>
      <c r="F163" s="96"/>
      <c r="G163" s="174">
        <f t="shared" si="2"/>
        <v>0</v>
      </c>
    </row>
    <row r="164" spans="3:7" x14ac:dyDescent="0.3">
      <c r="C164" s="213">
        <v>46114</v>
      </c>
      <c r="D164" s="202" t="s">
        <v>470</v>
      </c>
      <c r="E164" s="48">
        <v>17241</v>
      </c>
      <c r="F164" s="33"/>
      <c r="G164" s="174">
        <f t="shared" si="2"/>
        <v>1</v>
      </c>
    </row>
    <row r="165" spans="3:7" x14ac:dyDescent="0.3">
      <c r="C165" s="213">
        <v>46115</v>
      </c>
      <c r="D165" s="202" t="s">
        <v>471</v>
      </c>
      <c r="E165" s="48">
        <v>5000</v>
      </c>
      <c r="F165" s="33"/>
      <c r="G165" s="174">
        <f t="shared" si="2"/>
        <v>1</v>
      </c>
    </row>
    <row r="166" spans="3:7" x14ac:dyDescent="0.3">
      <c r="C166" s="213">
        <v>46117</v>
      </c>
      <c r="D166" s="202" t="s">
        <v>472</v>
      </c>
      <c r="E166" s="48">
        <v>0</v>
      </c>
      <c r="F166" s="96"/>
      <c r="G166" s="174">
        <f t="shared" si="2"/>
        <v>0</v>
      </c>
    </row>
    <row r="167" spans="3:7" x14ac:dyDescent="0.3">
      <c r="C167" s="213">
        <v>46118</v>
      </c>
      <c r="D167" s="202" t="s">
        <v>473</v>
      </c>
      <c r="E167" s="48">
        <v>0</v>
      </c>
      <c r="F167" s="96"/>
      <c r="G167" s="174">
        <f t="shared" si="2"/>
        <v>0</v>
      </c>
    </row>
    <row r="168" spans="3:7" x14ac:dyDescent="0.3">
      <c r="C168" s="213">
        <v>46119</v>
      </c>
      <c r="D168" s="202" t="s">
        <v>474</v>
      </c>
      <c r="E168" s="48">
        <v>0</v>
      </c>
      <c r="F168" s="96"/>
      <c r="G168" s="174">
        <f t="shared" si="2"/>
        <v>0</v>
      </c>
    </row>
    <row r="169" spans="3:7" x14ac:dyDescent="0.3">
      <c r="C169" s="213">
        <v>46120</v>
      </c>
      <c r="D169" s="202" t="s">
        <v>475</v>
      </c>
      <c r="E169" s="48">
        <v>0</v>
      </c>
      <c r="F169" s="96"/>
      <c r="G169" s="174">
        <f t="shared" si="2"/>
        <v>0</v>
      </c>
    </row>
    <row r="170" spans="3:7" x14ac:dyDescent="0.3">
      <c r="C170" s="213">
        <v>46121</v>
      </c>
      <c r="D170" s="202" t="s">
        <v>476</v>
      </c>
      <c r="E170" s="48">
        <v>0</v>
      </c>
      <c r="F170" s="96"/>
      <c r="G170" s="174">
        <f t="shared" si="2"/>
        <v>0</v>
      </c>
    </row>
    <row r="171" spans="3:7" x14ac:dyDescent="0.3">
      <c r="C171" s="213">
        <v>46122</v>
      </c>
      <c r="D171" s="202" t="s">
        <v>477</v>
      </c>
      <c r="E171" s="48">
        <v>0</v>
      </c>
      <c r="F171" s="96"/>
      <c r="G171" s="174">
        <f t="shared" si="2"/>
        <v>0</v>
      </c>
    </row>
    <row r="172" spans="3:7" x14ac:dyDescent="0.3">
      <c r="C172" s="213">
        <v>46200</v>
      </c>
      <c r="D172" s="202" t="s">
        <v>577</v>
      </c>
      <c r="E172" s="48">
        <v>0</v>
      </c>
      <c r="F172" s="96"/>
      <c r="G172" s="174">
        <f t="shared" si="2"/>
        <v>0</v>
      </c>
    </row>
    <row r="173" spans="3:7" x14ac:dyDescent="0.3">
      <c r="C173" s="213">
        <v>46301</v>
      </c>
      <c r="D173" s="202" t="s">
        <v>478</v>
      </c>
      <c r="E173" s="48">
        <v>155827</v>
      </c>
      <c r="F173" s="33"/>
      <c r="G173" s="174">
        <f t="shared" si="2"/>
        <v>1</v>
      </c>
    </row>
    <row r="174" spans="3:7" x14ac:dyDescent="0.3">
      <c r="C174" s="213">
        <v>46302</v>
      </c>
      <c r="D174" s="202" t="s">
        <v>479</v>
      </c>
      <c r="E174" s="48">
        <v>0</v>
      </c>
      <c r="F174" s="96"/>
      <c r="G174" s="174">
        <f t="shared" si="2"/>
        <v>0</v>
      </c>
    </row>
    <row r="175" spans="3:7" x14ac:dyDescent="0.3">
      <c r="C175" s="213">
        <v>46303</v>
      </c>
      <c r="D175" s="202" t="s">
        <v>324</v>
      </c>
      <c r="E175" s="48">
        <v>0</v>
      </c>
      <c r="F175" s="96"/>
      <c r="G175" s="174">
        <f t="shared" si="2"/>
        <v>0</v>
      </c>
    </row>
    <row r="176" spans="3:7" x14ac:dyDescent="0.3">
      <c r="C176" s="213">
        <v>46601</v>
      </c>
      <c r="D176" s="202" t="s">
        <v>480</v>
      </c>
      <c r="E176" s="48">
        <v>0</v>
      </c>
      <c r="F176" s="96"/>
      <c r="G176" s="174">
        <f t="shared" si="2"/>
        <v>0</v>
      </c>
    </row>
    <row r="177" spans="3:7" x14ac:dyDescent="0.3">
      <c r="C177" s="213">
        <v>47000</v>
      </c>
      <c r="D177" s="202" t="s">
        <v>481</v>
      </c>
      <c r="E177" s="48">
        <v>0</v>
      </c>
      <c r="F177" s="96"/>
      <c r="G177" s="174">
        <f t="shared" si="2"/>
        <v>0</v>
      </c>
    </row>
    <row r="178" spans="3:7" x14ac:dyDescent="0.3">
      <c r="C178" s="213">
        <v>48001</v>
      </c>
      <c r="D178" s="202" t="s">
        <v>325</v>
      </c>
      <c r="E178" s="48">
        <v>0</v>
      </c>
      <c r="F178" s="96"/>
      <c r="G178" s="174">
        <f t="shared" si="2"/>
        <v>0</v>
      </c>
    </row>
    <row r="179" spans="3:7" x14ac:dyDescent="0.3">
      <c r="C179" s="213">
        <v>48002</v>
      </c>
      <c r="D179" s="202" t="s">
        <v>104</v>
      </c>
      <c r="E179" s="48">
        <v>0</v>
      </c>
      <c r="F179" s="96"/>
      <c r="G179" s="174">
        <f t="shared" si="2"/>
        <v>0</v>
      </c>
    </row>
    <row r="180" spans="3:7" x14ac:dyDescent="0.3">
      <c r="C180" s="213">
        <v>48003</v>
      </c>
      <c r="D180" s="202" t="s">
        <v>482</v>
      </c>
      <c r="E180" s="48">
        <v>0</v>
      </c>
      <c r="F180" s="96"/>
      <c r="G180" s="174">
        <f t="shared" si="2"/>
        <v>0</v>
      </c>
    </row>
    <row r="181" spans="3:7" x14ac:dyDescent="0.3">
      <c r="C181" s="213">
        <v>48004</v>
      </c>
      <c r="D181" s="202" t="s">
        <v>483</v>
      </c>
      <c r="E181" s="48">
        <v>0</v>
      </c>
      <c r="F181" s="96"/>
      <c r="G181" s="174">
        <f t="shared" si="2"/>
        <v>0</v>
      </c>
    </row>
    <row r="182" spans="3:7" x14ac:dyDescent="0.3">
      <c r="C182" s="213">
        <v>48005</v>
      </c>
      <c r="D182" s="202" t="s">
        <v>484</v>
      </c>
      <c r="E182" s="48">
        <v>0</v>
      </c>
      <c r="F182" s="96"/>
      <c r="G182" s="174">
        <f t="shared" si="2"/>
        <v>0</v>
      </c>
    </row>
    <row r="183" spans="3:7" x14ac:dyDescent="0.3">
      <c r="C183" s="213">
        <v>48006</v>
      </c>
      <c r="D183" s="202" t="s">
        <v>485</v>
      </c>
      <c r="E183" s="48">
        <v>0</v>
      </c>
      <c r="F183" s="96"/>
      <c r="G183" s="174">
        <f t="shared" si="2"/>
        <v>0</v>
      </c>
    </row>
    <row r="184" spans="3:7" x14ac:dyDescent="0.3">
      <c r="C184" s="213">
        <v>48007</v>
      </c>
      <c r="D184" s="202" t="s">
        <v>486</v>
      </c>
      <c r="E184" s="48">
        <v>0</v>
      </c>
      <c r="F184" s="96"/>
      <c r="G184" s="174">
        <f t="shared" si="2"/>
        <v>0</v>
      </c>
    </row>
    <row r="185" spans="3:7" x14ac:dyDescent="0.3">
      <c r="C185" s="213">
        <v>48008</v>
      </c>
      <c r="D185" s="202" t="s">
        <v>487</v>
      </c>
      <c r="E185" s="48">
        <v>0</v>
      </c>
      <c r="F185" s="96"/>
      <c r="G185" s="174">
        <f t="shared" si="2"/>
        <v>0</v>
      </c>
    </row>
    <row r="186" spans="3:7" x14ac:dyDescent="0.3">
      <c r="C186" s="213">
        <v>48009</v>
      </c>
      <c r="D186" s="202" t="s">
        <v>488</v>
      </c>
      <c r="E186" s="48">
        <v>0</v>
      </c>
      <c r="F186" s="96"/>
      <c r="G186" s="174">
        <f t="shared" si="2"/>
        <v>0</v>
      </c>
    </row>
    <row r="187" spans="3:7" x14ac:dyDescent="0.3">
      <c r="C187" s="213">
        <v>48010</v>
      </c>
      <c r="D187" s="202" t="s">
        <v>489</v>
      </c>
      <c r="E187" s="48">
        <v>0</v>
      </c>
      <c r="F187" s="96"/>
      <c r="G187" s="174">
        <f t="shared" si="2"/>
        <v>0</v>
      </c>
    </row>
    <row r="188" spans="3:7" x14ac:dyDescent="0.3">
      <c r="C188" s="213">
        <v>48011</v>
      </c>
      <c r="D188" s="202" t="s">
        <v>576</v>
      </c>
      <c r="E188" s="48">
        <v>0</v>
      </c>
      <c r="F188" s="96"/>
      <c r="G188" s="174">
        <f t="shared" si="2"/>
        <v>0</v>
      </c>
    </row>
    <row r="189" spans="3:7" x14ac:dyDescent="0.3">
      <c r="C189" s="213">
        <v>49700</v>
      </c>
      <c r="D189" s="202" t="s">
        <v>490</v>
      </c>
      <c r="E189" s="48">
        <v>0</v>
      </c>
      <c r="F189" s="96"/>
      <c r="G189" s="174">
        <f t="shared" si="2"/>
        <v>0</v>
      </c>
    </row>
    <row r="190" spans="3:7" x14ac:dyDescent="0.3">
      <c r="C190" s="232"/>
      <c r="D190" s="233" t="s">
        <v>979</v>
      </c>
      <c r="E190" s="93">
        <v>81680</v>
      </c>
      <c r="F190" s="33"/>
      <c r="G190" s="174">
        <f t="shared" si="2"/>
        <v>1</v>
      </c>
    </row>
    <row r="191" spans="3:7" x14ac:dyDescent="0.3">
      <c r="F191" s="33"/>
      <c r="G191" s="174">
        <v>1</v>
      </c>
    </row>
    <row r="192" spans="3:7" x14ac:dyDescent="0.3">
      <c r="C192" s="217"/>
      <c r="D192" s="204" t="s">
        <v>584</v>
      </c>
      <c r="E192" s="42">
        <f>SUM(E69:E191)</f>
        <v>6485982.0100000007</v>
      </c>
      <c r="F192" s="33"/>
      <c r="G192" s="174">
        <v>1</v>
      </c>
    </row>
    <row r="193" spans="1:7" x14ac:dyDescent="0.3">
      <c r="F193" s="33"/>
      <c r="G193" s="174">
        <v>1</v>
      </c>
    </row>
    <row r="194" spans="1:7" x14ac:dyDescent="0.3">
      <c r="A194" s="183"/>
      <c r="B194" s="183"/>
      <c r="C194" s="219" t="s">
        <v>378</v>
      </c>
      <c r="D194" s="220" t="s">
        <v>601</v>
      </c>
      <c r="E194" s="80" t="s">
        <v>377</v>
      </c>
      <c r="F194" s="33"/>
      <c r="G194" s="174">
        <v>1</v>
      </c>
    </row>
    <row r="195" spans="1:7" x14ac:dyDescent="0.3">
      <c r="F195" s="33"/>
      <c r="G195" s="174">
        <v>1</v>
      </c>
    </row>
    <row r="196" spans="1:7" x14ac:dyDescent="0.3">
      <c r="C196" s="213">
        <v>52000</v>
      </c>
      <c r="D196" s="202" t="s">
        <v>491</v>
      </c>
      <c r="E196" s="48">
        <v>35000</v>
      </c>
      <c r="F196" s="33"/>
      <c r="G196" s="174">
        <f t="shared" ref="G196:G202" si="3">IF(E196=0,0,1)</f>
        <v>1</v>
      </c>
    </row>
    <row r="197" spans="1:7" x14ac:dyDescent="0.3">
      <c r="C197" s="213">
        <v>54100</v>
      </c>
      <c r="D197" s="202" t="s">
        <v>43</v>
      </c>
      <c r="E197" s="48">
        <v>12000</v>
      </c>
      <c r="F197" s="33"/>
      <c r="G197" s="174">
        <f t="shared" si="3"/>
        <v>1</v>
      </c>
    </row>
    <row r="198" spans="1:7" x14ac:dyDescent="0.3">
      <c r="C198" s="213">
        <v>54200</v>
      </c>
      <c r="D198" s="202" t="s">
        <v>492</v>
      </c>
      <c r="E198" s="48">
        <v>0</v>
      </c>
      <c r="F198" s="96"/>
      <c r="G198" s="174">
        <f t="shared" si="3"/>
        <v>0</v>
      </c>
    </row>
    <row r="199" spans="1:7" x14ac:dyDescent="0.3">
      <c r="C199" s="213">
        <v>55000</v>
      </c>
      <c r="D199" s="202" t="s">
        <v>326</v>
      </c>
      <c r="E199" s="48">
        <v>18126</v>
      </c>
      <c r="F199" s="33"/>
      <c r="G199" s="174">
        <f t="shared" si="3"/>
        <v>1</v>
      </c>
    </row>
    <row r="200" spans="1:7" x14ac:dyDescent="0.3">
      <c r="C200" s="213">
        <v>55001</v>
      </c>
      <c r="D200" s="202" t="s">
        <v>493</v>
      </c>
      <c r="E200" s="48">
        <v>15050</v>
      </c>
      <c r="F200" s="33"/>
      <c r="G200" s="174">
        <f t="shared" si="3"/>
        <v>1</v>
      </c>
    </row>
    <row r="201" spans="1:7" x14ac:dyDescent="0.3">
      <c r="C201" s="213">
        <v>55400</v>
      </c>
      <c r="D201" s="202" t="s">
        <v>494</v>
      </c>
      <c r="E201" s="48">
        <v>7100</v>
      </c>
      <c r="F201" s="33"/>
      <c r="G201" s="174">
        <f t="shared" si="3"/>
        <v>1</v>
      </c>
    </row>
    <row r="202" spans="1:7" x14ac:dyDescent="0.3">
      <c r="C202" s="213">
        <v>59900</v>
      </c>
      <c r="D202" s="202" t="s">
        <v>495</v>
      </c>
      <c r="E202" s="48">
        <v>0</v>
      </c>
      <c r="F202" s="96"/>
      <c r="G202" s="174">
        <f t="shared" si="3"/>
        <v>0</v>
      </c>
    </row>
    <row r="203" spans="1:7" x14ac:dyDescent="0.3">
      <c r="F203" s="33"/>
      <c r="G203" s="174">
        <v>1</v>
      </c>
    </row>
    <row r="204" spans="1:7" x14ac:dyDescent="0.3">
      <c r="C204" s="217"/>
      <c r="D204" s="204" t="s">
        <v>595</v>
      </c>
      <c r="E204" s="42">
        <f>SUM(E196:E203)</f>
        <v>87276</v>
      </c>
      <c r="F204" s="33"/>
      <c r="G204" s="174">
        <v>1</v>
      </c>
    </row>
    <row r="205" spans="1:7" x14ac:dyDescent="0.3">
      <c r="F205" s="33"/>
      <c r="G205" s="174">
        <v>1</v>
      </c>
    </row>
    <row r="206" spans="1:7" x14ac:dyDescent="0.3">
      <c r="A206" s="183"/>
      <c r="B206" s="183"/>
      <c r="C206" s="219" t="s">
        <v>378</v>
      </c>
      <c r="D206" s="220" t="s">
        <v>602</v>
      </c>
      <c r="E206" s="80" t="s">
        <v>377</v>
      </c>
      <c r="F206" s="33"/>
      <c r="G206" s="174">
        <v>1</v>
      </c>
    </row>
    <row r="207" spans="1:7" x14ac:dyDescent="0.3">
      <c r="F207" s="33"/>
      <c r="G207" s="174">
        <v>1</v>
      </c>
    </row>
    <row r="208" spans="1:7" x14ac:dyDescent="0.3">
      <c r="C208" s="213">
        <v>60300</v>
      </c>
      <c r="D208" s="202" t="s">
        <v>496</v>
      </c>
      <c r="E208" s="48">
        <v>0</v>
      </c>
      <c r="F208" s="96"/>
      <c r="G208" s="174">
        <f t="shared" ref="G208:G209" si="4">IF(E208=0,0,1)</f>
        <v>0</v>
      </c>
    </row>
    <row r="209" spans="1:7" x14ac:dyDescent="0.3">
      <c r="C209" s="213">
        <v>61900</v>
      </c>
      <c r="D209" s="202" t="s">
        <v>497</v>
      </c>
      <c r="E209" s="48">
        <v>0</v>
      </c>
      <c r="F209" s="96"/>
      <c r="G209" s="174">
        <f t="shared" si="4"/>
        <v>0</v>
      </c>
    </row>
    <row r="210" spans="1:7" x14ac:dyDescent="0.3">
      <c r="F210" s="33"/>
      <c r="G210" s="174">
        <v>1</v>
      </c>
    </row>
    <row r="211" spans="1:7" x14ac:dyDescent="0.3">
      <c r="C211" s="217"/>
      <c r="D211" s="204" t="s">
        <v>594</v>
      </c>
      <c r="E211" s="42">
        <f>SUM(E208:E210)</f>
        <v>0</v>
      </c>
      <c r="F211" s="33"/>
      <c r="G211" s="174">
        <v>1</v>
      </c>
    </row>
    <row r="212" spans="1:7" x14ac:dyDescent="0.3">
      <c r="F212" s="33"/>
      <c r="G212" s="174">
        <v>1</v>
      </c>
    </row>
    <row r="213" spans="1:7" x14ac:dyDescent="0.3">
      <c r="A213" s="183"/>
      <c r="B213" s="183"/>
      <c r="C213" s="219" t="s">
        <v>378</v>
      </c>
      <c r="D213" s="220" t="s">
        <v>603</v>
      </c>
      <c r="E213" s="80" t="s">
        <v>377</v>
      </c>
      <c r="F213" s="33"/>
      <c r="G213" s="174">
        <v>1</v>
      </c>
    </row>
    <row r="214" spans="1:7" x14ac:dyDescent="0.3">
      <c r="F214" s="33"/>
      <c r="G214" s="174">
        <v>1</v>
      </c>
    </row>
    <row r="215" spans="1:7" x14ac:dyDescent="0.3">
      <c r="A215" s="205"/>
      <c r="B215" s="205"/>
      <c r="C215" s="213">
        <v>72000</v>
      </c>
      <c r="D215" s="202" t="s">
        <v>498</v>
      </c>
      <c r="E215" s="48">
        <v>0</v>
      </c>
      <c r="F215" s="96"/>
      <c r="G215" s="174">
        <f t="shared" ref="G215:G276" si="5">IF(E215=0,0,1)</f>
        <v>0</v>
      </c>
    </row>
    <row r="216" spans="1:7" x14ac:dyDescent="0.3">
      <c r="A216" s="205"/>
      <c r="B216" s="205"/>
      <c r="C216" s="213">
        <v>72001</v>
      </c>
      <c r="D216" s="202" t="s">
        <v>499</v>
      </c>
      <c r="E216" s="48">
        <v>0</v>
      </c>
      <c r="F216" s="96"/>
      <c r="G216" s="174">
        <f t="shared" si="5"/>
        <v>0</v>
      </c>
    </row>
    <row r="217" spans="1:7" x14ac:dyDescent="0.3">
      <c r="A217" s="205"/>
      <c r="B217" s="205"/>
      <c r="C217" s="213">
        <v>72002</v>
      </c>
      <c r="D217" s="202" t="s">
        <v>574</v>
      </c>
      <c r="E217" s="48">
        <v>0</v>
      </c>
      <c r="F217" s="96"/>
      <c r="G217" s="174">
        <f t="shared" si="5"/>
        <v>0</v>
      </c>
    </row>
    <row r="218" spans="1:7" x14ac:dyDescent="0.3">
      <c r="A218" s="205"/>
      <c r="B218" s="205"/>
      <c r="C218" s="213">
        <v>72003</v>
      </c>
      <c r="D218" s="202" t="s">
        <v>575</v>
      </c>
      <c r="E218" s="48">
        <v>0</v>
      </c>
      <c r="F218" s="96"/>
      <c r="G218" s="174">
        <f t="shared" si="5"/>
        <v>0</v>
      </c>
    </row>
    <row r="219" spans="1:7" x14ac:dyDescent="0.3">
      <c r="A219" s="205"/>
      <c r="B219" s="205"/>
      <c r="C219" s="213">
        <v>75001</v>
      </c>
      <c r="D219" s="202" t="s">
        <v>500</v>
      </c>
      <c r="E219" s="48">
        <v>0</v>
      </c>
      <c r="F219" s="96"/>
      <c r="G219" s="174">
        <f t="shared" si="5"/>
        <v>0</v>
      </c>
    </row>
    <row r="220" spans="1:7" x14ac:dyDescent="0.3">
      <c r="A220" s="205"/>
      <c r="B220" s="205"/>
      <c r="C220" s="213">
        <v>75002</v>
      </c>
      <c r="D220" s="202" t="s">
        <v>501</v>
      </c>
      <c r="E220" s="48">
        <v>0</v>
      </c>
      <c r="F220" s="96"/>
      <c r="G220" s="174">
        <f t="shared" si="5"/>
        <v>0</v>
      </c>
    </row>
    <row r="221" spans="1:7" x14ac:dyDescent="0.3">
      <c r="A221" s="205"/>
      <c r="B221" s="205"/>
      <c r="C221" s="213">
        <v>75003</v>
      </c>
      <c r="D221" s="202" t="s">
        <v>502</v>
      </c>
      <c r="E221" s="48">
        <v>0</v>
      </c>
      <c r="F221" s="96"/>
      <c r="G221" s="174">
        <f t="shared" si="5"/>
        <v>0</v>
      </c>
    </row>
    <row r="222" spans="1:7" x14ac:dyDescent="0.3">
      <c r="A222" s="205"/>
      <c r="B222" s="205"/>
      <c r="C222" s="213">
        <v>75004</v>
      </c>
      <c r="D222" s="202" t="s">
        <v>503</v>
      </c>
      <c r="E222" s="48">
        <v>0</v>
      </c>
      <c r="F222" s="96"/>
      <c r="G222" s="174">
        <f t="shared" si="5"/>
        <v>0</v>
      </c>
    </row>
    <row r="223" spans="1:7" x14ac:dyDescent="0.3">
      <c r="A223" s="205"/>
      <c r="B223" s="205"/>
      <c r="C223" s="213">
        <v>75080</v>
      </c>
      <c r="D223" s="202" t="s">
        <v>504</v>
      </c>
      <c r="E223" s="48">
        <v>0</v>
      </c>
      <c r="F223" s="96"/>
      <c r="G223" s="174">
        <f t="shared" si="5"/>
        <v>0</v>
      </c>
    </row>
    <row r="224" spans="1:7" x14ac:dyDescent="0.3">
      <c r="A224" s="205"/>
      <c r="B224" s="205"/>
      <c r="C224" s="213">
        <v>75081</v>
      </c>
      <c r="D224" s="202" t="s">
        <v>505</v>
      </c>
      <c r="E224" s="48">
        <v>0</v>
      </c>
      <c r="F224" s="96"/>
      <c r="G224" s="174">
        <f t="shared" si="5"/>
        <v>0</v>
      </c>
    </row>
    <row r="225" spans="1:7" x14ac:dyDescent="0.3">
      <c r="A225" s="205"/>
      <c r="B225" s="205"/>
      <c r="C225" s="213">
        <v>75082</v>
      </c>
      <c r="D225" s="202" t="s">
        <v>506</v>
      </c>
      <c r="E225" s="48">
        <v>0</v>
      </c>
      <c r="F225" s="96"/>
      <c r="G225" s="174">
        <f t="shared" si="5"/>
        <v>0</v>
      </c>
    </row>
    <row r="226" spans="1:7" x14ac:dyDescent="0.3">
      <c r="A226" s="205"/>
      <c r="B226" s="205"/>
      <c r="C226" s="213">
        <v>75083</v>
      </c>
      <c r="D226" s="202" t="s">
        <v>507</v>
      </c>
      <c r="E226" s="48">
        <v>0</v>
      </c>
      <c r="F226" s="96"/>
      <c r="G226" s="174">
        <f t="shared" si="5"/>
        <v>0</v>
      </c>
    </row>
    <row r="227" spans="1:7" x14ac:dyDescent="0.3">
      <c r="A227" s="205"/>
      <c r="B227" s="205"/>
      <c r="C227" s="213">
        <v>75084</v>
      </c>
      <c r="D227" s="202" t="s">
        <v>508</v>
      </c>
      <c r="E227" s="48">
        <v>0</v>
      </c>
      <c r="F227" s="96"/>
      <c r="G227" s="174">
        <f t="shared" si="5"/>
        <v>0</v>
      </c>
    </row>
    <row r="228" spans="1:7" x14ac:dyDescent="0.3">
      <c r="A228" s="205"/>
      <c r="B228" s="205"/>
      <c r="C228" s="213">
        <v>75085</v>
      </c>
      <c r="D228" s="202" t="s">
        <v>509</v>
      </c>
      <c r="E228" s="48">
        <v>0</v>
      </c>
      <c r="F228" s="96"/>
      <c r="G228" s="174">
        <f t="shared" si="5"/>
        <v>0</v>
      </c>
    </row>
    <row r="229" spans="1:7" x14ac:dyDescent="0.3">
      <c r="A229" s="205"/>
      <c r="B229" s="205"/>
      <c r="C229" s="213">
        <v>75086</v>
      </c>
      <c r="D229" s="202" t="s">
        <v>510</v>
      </c>
      <c r="E229" s="48">
        <v>0</v>
      </c>
      <c r="F229" s="96"/>
      <c r="G229" s="174">
        <f t="shared" si="5"/>
        <v>0</v>
      </c>
    </row>
    <row r="230" spans="1:7" x14ac:dyDescent="0.3">
      <c r="A230" s="205"/>
      <c r="B230" s="205"/>
      <c r="C230" s="213">
        <v>75087</v>
      </c>
      <c r="D230" s="202" t="s">
        <v>511</v>
      </c>
      <c r="E230" s="48">
        <v>0</v>
      </c>
      <c r="F230" s="96"/>
      <c r="G230" s="174">
        <f t="shared" si="5"/>
        <v>0</v>
      </c>
    </row>
    <row r="231" spans="1:7" x14ac:dyDescent="0.3">
      <c r="A231" s="205"/>
      <c r="B231" s="205"/>
      <c r="C231" s="213">
        <v>75088</v>
      </c>
      <c r="D231" s="202" t="s">
        <v>512</v>
      </c>
      <c r="E231" s="48">
        <v>0</v>
      </c>
      <c r="F231" s="96"/>
      <c r="G231" s="174">
        <f t="shared" si="5"/>
        <v>0</v>
      </c>
    </row>
    <row r="232" spans="1:7" x14ac:dyDescent="0.3">
      <c r="A232" s="205"/>
      <c r="B232" s="205"/>
      <c r="C232" s="213">
        <v>75089</v>
      </c>
      <c r="D232" s="202" t="s">
        <v>513</v>
      </c>
      <c r="E232" s="48">
        <v>0</v>
      </c>
      <c r="F232" s="96"/>
      <c r="G232" s="174">
        <f t="shared" si="5"/>
        <v>0</v>
      </c>
    </row>
    <row r="233" spans="1:7" x14ac:dyDescent="0.3">
      <c r="A233" s="205"/>
      <c r="B233" s="205"/>
      <c r="C233" s="213">
        <v>75090</v>
      </c>
      <c r="D233" s="202" t="s">
        <v>514</v>
      </c>
      <c r="E233" s="48">
        <v>0</v>
      </c>
      <c r="F233" s="96"/>
      <c r="G233" s="174">
        <f t="shared" si="5"/>
        <v>0</v>
      </c>
    </row>
    <row r="234" spans="1:7" x14ac:dyDescent="0.3">
      <c r="A234" s="205"/>
      <c r="B234" s="205"/>
      <c r="C234" s="213">
        <v>75091</v>
      </c>
      <c r="D234" s="202" t="s">
        <v>587</v>
      </c>
      <c r="E234" s="48">
        <v>0</v>
      </c>
      <c r="F234" s="96"/>
      <c r="G234" s="174">
        <f t="shared" si="5"/>
        <v>0</v>
      </c>
    </row>
    <row r="235" spans="1:7" x14ac:dyDescent="0.3">
      <c r="A235" s="205"/>
      <c r="B235" s="205"/>
      <c r="C235" s="213">
        <v>75092</v>
      </c>
      <c r="D235" s="202" t="s">
        <v>588</v>
      </c>
      <c r="E235" s="48">
        <v>0</v>
      </c>
      <c r="F235" s="96"/>
      <c r="G235" s="174">
        <f t="shared" si="5"/>
        <v>0</v>
      </c>
    </row>
    <row r="236" spans="1:7" x14ac:dyDescent="0.3">
      <c r="A236" s="205"/>
      <c r="B236" s="205"/>
      <c r="C236" s="213">
        <v>75093</v>
      </c>
      <c r="D236" s="202" t="s">
        <v>589</v>
      </c>
      <c r="E236" s="48">
        <v>0</v>
      </c>
      <c r="F236" s="96"/>
      <c r="G236" s="174">
        <f t="shared" si="5"/>
        <v>0</v>
      </c>
    </row>
    <row r="237" spans="1:7" x14ac:dyDescent="0.3">
      <c r="A237" s="205"/>
      <c r="B237" s="205"/>
      <c r="C237" s="213">
        <v>75100</v>
      </c>
      <c r="D237" s="202" t="s">
        <v>515</v>
      </c>
      <c r="E237" s="48">
        <v>0</v>
      </c>
      <c r="F237" s="96"/>
      <c r="G237" s="174">
        <f t="shared" si="5"/>
        <v>0</v>
      </c>
    </row>
    <row r="238" spans="1:7" x14ac:dyDescent="0.3">
      <c r="A238" s="205"/>
      <c r="B238" s="205"/>
      <c r="C238" s="213">
        <v>75101</v>
      </c>
      <c r="D238" s="202" t="s">
        <v>516</v>
      </c>
      <c r="E238" s="48">
        <v>0</v>
      </c>
      <c r="F238" s="96"/>
      <c r="G238" s="174">
        <f t="shared" si="5"/>
        <v>0</v>
      </c>
    </row>
    <row r="239" spans="1:7" x14ac:dyDescent="0.3">
      <c r="A239" s="205"/>
      <c r="B239" s="205"/>
      <c r="C239" s="213">
        <v>75102</v>
      </c>
      <c r="D239" s="202" t="s">
        <v>517</v>
      </c>
      <c r="E239" s="48">
        <v>0</v>
      </c>
      <c r="F239" s="96"/>
      <c r="G239" s="174">
        <f t="shared" si="5"/>
        <v>0</v>
      </c>
    </row>
    <row r="240" spans="1:7" x14ac:dyDescent="0.3">
      <c r="A240" s="205"/>
      <c r="B240" s="205"/>
      <c r="C240" s="213">
        <v>75103</v>
      </c>
      <c r="D240" s="202" t="s">
        <v>518</v>
      </c>
      <c r="E240" s="48">
        <v>0</v>
      </c>
      <c r="F240" s="96"/>
      <c r="G240" s="174">
        <f t="shared" si="5"/>
        <v>0</v>
      </c>
    </row>
    <row r="241" spans="1:7" x14ac:dyDescent="0.3">
      <c r="A241" s="205"/>
      <c r="B241" s="205"/>
      <c r="C241" s="213">
        <v>75104</v>
      </c>
      <c r="D241" s="202" t="s">
        <v>519</v>
      </c>
      <c r="E241" s="48">
        <v>0</v>
      </c>
      <c r="F241" s="96"/>
      <c r="G241" s="174">
        <f t="shared" si="5"/>
        <v>0</v>
      </c>
    </row>
    <row r="242" spans="1:7" x14ac:dyDescent="0.3">
      <c r="A242" s="205"/>
      <c r="B242" s="205"/>
      <c r="C242" s="213">
        <v>75105</v>
      </c>
      <c r="D242" s="202" t="s">
        <v>590</v>
      </c>
      <c r="E242" s="48">
        <v>0</v>
      </c>
      <c r="F242" s="96"/>
      <c r="G242" s="174">
        <f t="shared" si="5"/>
        <v>0</v>
      </c>
    </row>
    <row r="243" spans="1:7" x14ac:dyDescent="0.3">
      <c r="A243" s="205"/>
      <c r="B243" s="205"/>
      <c r="C243" s="213">
        <v>75106</v>
      </c>
      <c r="D243" s="202" t="s">
        <v>591</v>
      </c>
      <c r="E243" s="48">
        <v>0</v>
      </c>
      <c r="F243" s="96"/>
      <c r="G243" s="174">
        <f t="shared" si="5"/>
        <v>0</v>
      </c>
    </row>
    <row r="244" spans="1:7" x14ac:dyDescent="0.3">
      <c r="A244" s="205"/>
      <c r="B244" s="205"/>
      <c r="C244" s="213">
        <v>76100</v>
      </c>
      <c r="D244" s="202" t="s">
        <v>592</v>
      </c>
      <c r="E244" s="48">
        <v>0</v>
      </c>
      <c r="F244" s="96"/>
      <c r="G244" s="174">
        <f t="shared" si="5"/>
        <v>0</v>
      </c>
    </row>
    <row r="245" spans="1:7" x14ac:dyDescent="0.3">
      <c r="A245" s="205"/>
      <c r="B245" s="205"/>
      <c r="C245" s="213">
        <v>76101</v>
      </c>
      <c r="D245" s="202" t="s">
        <v>520</v>
      </c>
      <c r="E245" s="48">
        <v>0</v>
      </c>
      <c r="F245" s="96"/>
      <c r="G245" s="174">
        <f t="shared" si="5"/>
        <v>0</v>
      </c>
    </row>
    <row r="246" spans="1:7" x14ac:dyDescent="0.3">
      <c r="A246" s="205"/>
      <c r="B246" s="205"/>
      <c r="C246" s="213">
        <v>76102</v>
      </c>
      <c r="D246" s="202" t="s">
        <v>521</v>
      </c>
      <c r="E246" s="48">
        <v>0</v>
      </c>
      <c r="F246" s="96"/>
      <c r="G246" s="174">
        <f t="shared" si="5"/>
        <v>0</v>
      </c>
    </row>
    <row r="247" spans="1:7" x14ac:dyDescent="0.3">
      <c r="A247" s="205"/>
      <c r="B247" s="205"/>
      <c r="C247" s="213">
        <v>76103</v>
      </c>
      <c r="D247" s="202" t="s">
        <v>370</v>
      </c>
      <c r="E247" s="48">
        <v>0</v>
      </c>
      <c r="F247" s="96"/>
      <c r="G247" s="174">
        <f t="shared" si="5"/>
        <v>0</v>
      </c>
    </row>
    <row r="248" spans="1:7" x14ac:dyDescent="0.3">
      <c r="A248" s="205"/>
      <c r="B248" s="205"/>
      <c r="C248" s="213">
        <v>76104</v>
      </c>
      <c r="D248" s="202" t="s">
        <v>522</v>
      </c>
      <c r="E248" s="48">
        <v>0</v>
      </c>
      <c r="F248" s="96"/>
      <c r="G248" s="174">
        <f t="shared" si="5"/>
        <v>0</v>
      </c>
    </row>
    <row r="249" spans="1:7" x14ac:dyDescent="0.3">
      <c r="A249" s="205"/>
      <c r="B249" s="205"/>
      <c r="C249" s="213">
        <v>76105</v>
      </c>
      <c r="D249" s="202" t="s">
        <v>523</v>
      </c>
      <c r="E249" s="48">
        <v>0</v>
      </c>
      <c r="F249" s="96"/>
      <c r="G249" s="174">
        <f t="shared" si="5"/>
        <v>0</v>
      </c>
    </row>
    <row r="250" spans="1:7" x14ac:dyDescent="0.3">
      <c r="A250" s="205"/>
      <c r="B250" s="205"/>
      <c r="C250" s="213">
        <v>76106</v>
      </c>
      <c r="D250" s="202" t="s">
        <v>524</v>
      </c>
      <c r="E250" s="48">
        <v>0</v>
      </c>
      <c r="F250" s="96"/>
      <c r="G250" s="174">
        <f t="shared" si="5"/>
        <v>0</v>
      </c>
    </row>
    <row r="251" spans="1:7" x14ac:dyDescent="0.3">
      <c r="A251" s="205"/>
      <c r="B251" s="205"/>
      <c r="C251" s="213">
        <v>76107</v>
      </c>
      <c r="D251" s="202" t="s">
        <v>340</v>
      </c>
      <c r="E251" s="48">
        <v>0</v>
      </c>
      <c r="F251" s="96"/>
      <c r="G251" s="174">
        <f t="shared" si="5"/>
        <v>0</v>
      </c>
    </row>
    <row r="252" spans="1:7" x14ac:dyDescent="0.3">
      <c r="A252" s="205"/>
      <c r="B252" s="205"/>
      <c r="C252" s="213">
        <v>76108</v>
      </c>
      <c r="D252" s="202" t="s">
        <v>525</v>
      </c>
      <c r="E252" s="48">
        <v>0</v>
      </c>
      <c r="F252" s="96"/>
      <c r="G252" s="174">
        <f t="shared" si="5"/>
        <v>0</v>
      </c>
    </row>
    <row r="253" spans="1:7" x14ac:dyDescent="0.3">
      <c r="A253" s="205"/>
      <c r="B253" s="205"/>
      <c r="C253" s="213">
        <v>76109</v>
      </c>
      <c r="D253" s="202" t="s">
        <v>526</v>
      </c>
      <c r="E253" s="48">
        <v>0</v>
      </c>
      <c r="F253" s="96"/>
      <c r="G253" s="174">
        <f t="shared" si="5"/>
        <v>0</v>
      </c>
    </row>
    <row r="254" spans="1:7" x14ac:dyDescent="0.3">
      <c r="A254" s="205"/>
      <c r="B254" s="205"/>
      <c r="C254" s="213">
        <v>76110</v>
      </c>
      <c r="D254" s="202" t="s">
        <v>527</v>
      </c>
      <c r="E254" s="48">
        <v>0</v>
      </c>
      <c r="F254" s="96"/>
      <c r="G254" s="174">
        <f t="shared" si="5"/>
        <v>0</v>
      </c>
    </row>
    <row r="255" spans="1:7" x14ac:dyDescent="0.3">
      <c r="A255" s="205"/>
      <c r="B255" s="205"/>
      <c r="C255" s="213">
        <v>76111</v>
      </c>
      <c r="D255" s="202" t="s">
        <v>528</v>
      </c>
      <c r="E255" s="48">
        <v>0</v>
      </c>
      <c r="F255" s="96"/>
      <c r="G255" s="174">
        <f t="shared" si="5"/>
        <v>0</v>
      </c>
    </row>
    <row r="256" spans="1:7" x14ac:dyDescent="0.3">
      <c r="A256" s="205"/>
      <c r="B256" s="205"/>
      <c r="C256" s="213">
        <v>76112</v>
      </c>
      <c r="D256" s="202" t="s">
        <v>529</v>
      </c>
      <c r="E256" s="48">
        <v>0</v>
      </c>
      <c r="F256" s="96"/>
      <c r="G256" s="174">
        <f t="shared" si="5"/>
        <v>0</v>
      </c>
    </row>
    <row r="257" spans="1:7" x14ac:dyDescent="0.3">
      <c r="A257" s="205"/>
      <c r="B257" s="205"/>
      <c r="C257" s="213">
        <v>76113</v>
      </c>
      <c r="D257" s="202" t="s">
        <v>369</v>
      </c>
      <c r="E257" s="48">
        <v>0</v>
      </c>
      <c r="F257" s="96"/>
      <c r="G257" s="174">
        <f t="shared" si="5"/>
        <v>0</v>
      </c>
    </row>
    <row r="258" spans="1:7" x14ac:dyDescent="0.3">
      <c r="A258" s="205"/>
      <c r="B258" s="205"/>
      <c r="C258" s="213">
        <v>76114</v>
      </c>
      <c r="D258" s="202" t="s">
        <v>373</v>
      </c>
      <c r="E258" s="48">
        <v>0</v>
      </c>
      <c r="F258" s="96"/>
      <c r="G258" s="174">
        <f t="shared" si="5"/>
        <v>0</v>
      </c>
    </row>
    <row r="259" spans="1:7" x14ac:dyDescent="0.3">
      <c r="A259" s="205"/>
      <c r="B259" s="205"/>
      <c r="C259" s="213">
        <v>76115</v>
      </c>
      <c r="D259" s="202" t="s">
        <v>530</v>
      </c>
      <c r="E259" s="48">
        <v>0</v>
      </c>
      <c r="F259" s="96"/>
      <c r="G259" s="174">
        <f t="shared" si="5"/>
        <v>0</v>
      </c>
    </row>
    <row r="260" spans="1:7" x14ac:dyDescent="0.3">
      <c r="A260" s="205"/>
      <c r="B260" s="205"/>
      <c r="C260" s="213">
        <v>76116</v>
      </c>
      <c r="D260" s="202" t="s">
        <v>531</v>
      </c>
      <c r="E260" s="48">
        <v>0</v>
      </c>
      <c r="F260" s="96"/>
      <c r="G260" s="174">
        <f t="shared" si="5"/>
        <v>0</v>
      </c>
    </row>
    <row r="261" spans="1:7" x14ac:dyDescent="0.3">
      <c r="A261" s="205"/>
      <c r="B261" s="205"/>
      <c r="C261" s="213">
        <v>76117</v>
      </c>
      <c r="D261" s="202" t="s">
        <v>532</v>
      </c>
      <c r="E261" s="48">
        <v>0</v>
      </c>
      <c r="F261" s="96"/>
      <c r="G261" s="174">
        <f t="shared" si="5"/>
        <v>0</v>
      </c>
    </row>
    <row r="262" spans="1:7" x14ac:dyDescent="0.3">
      <c r="A262" s="205"/>
      <c r="B262" s="205"/>
      <c r="C262" s="213">
        <v>76118</v>
      </c>
      <c r="D262" s="202" t="s">
        <v>533</v>
      </c>
      <c r="E262" s="48">
        <v>0</v>
      </c>
      <c r="F262" s="96"/>
      <c r="G262" s="174">
        <f t="shared" si="5"/>
        <v>0</v>
      </c>
    </row>
    <row r="263" spans="1:7" x14ac:dyDescent="0.3">
      <c r="A263" s="205"/>
      <c r="B263" s="205"/>
      <c r="C263" s="213">
        <v>76119</v>
      </c>
      <c r="D263" s="202" t="s">
        <v>534</v>
      </c>
      <c r="E263" s="48">
        <v>0</v>
      </c>
      <c r="F263" s="96"/>
      <c r="G263" s="174">
        <f t="shared" si="5"/>
        <v>0</v>
      </c>
    </row>
    <row r="264" spans="1:7" x14ac:dyDescent="0.3">
      <c r="A264" s="205"/>
      <c r="B264" s="205"/>
      <c r="C264" s="213">
        <v>76120</v>
      </c>
      <c r="D264" s="202" t="s">
        <v>535</v>
      </c>
      <c r="E264" s="48">
        <v>0</v>
      </c>
      <c r="F264" s="96"/>
      <c r="G264" s="174">
        <f t="shared" si="5"/>
        <v>0</v>
      </c>
    </row>
    <row r="265" spans="1:7" x14ac:dyDescent="0.3">
      <c r="A265" s="205"/>
      <c r="B265" s="205"/>
      <c r="C265" s="213">
        <v>76121</v>
      </c>
      <c r="D265" s="202" t="s">
        <v>536</v>
      </c>
      <c r="E265" s="48">
        <v>0</v>
      </c>
      <c r="F265" s="96"/>
      <c r="G265" s="174">
        <f t="shared" si="5"/>
        <v>0</v>
      </c>
    </row>
    <row r="266" spans="1:7" x14ac:dyDescent="0.3">
      <c r="A266" s="205"/>
      <c r="B266" s="205"/>
      <c r="C266" s="213">
        <v>76122</v>
      </c>
      <c r="D266" s="202" t="s">
        <v>537</v>
      </c>
      <c r="E266" s="48">
        <v>0</v>
      </c>
      <c r="F266" s="96"/>
      <c r="G266" s="174">
        <f t="shared" si="5"/>
        <v>0</v>
      </c>
    </row>
    <row r="267" spans="1:7" x14ac:dyDescent="0.3">
      <c r="A267" s="205"/>
      <c r="B267" s="205"/>
      <c r="C267" s="213">
        <v>76123</v>
      </c>
      <c r="D267" s="202" t="s">
        <v>538</v>
      </c>
      <c r="E267" s="48">
        <v>0</v>
      </c>
      <c r="F267" s="96"/>
      <c r="G267" s="174">
        <f t="shared" si="5"/>
        <v>0</v>
      </c>
    </row>
    <row r="268" spans="1:7" x14ac:dyDescent="0.3">
      <c r="A268" s="205"/>
      <c r="B268" s="205"/>
      <c r="C268" s="213">
        <v>76124</v>
      </c>
      <c r="D268" s="202" t="s">
        <v>539</v>
      </c>
      <c r="E268" s="48">
        <v>0</v>
      </c>
      <c r="F268" s="96"/>
      <c r="G268" s="174">
        <f t="shared" si="5"/>
        <v>0</v>
      </c>
    </row>
    <row r="269" spans="1:7" x14ac:dyDescent="0.3">
      <c r="A269" s="205"/>
      <c r="B269" s="205"/>
      <c r="C269" s="213">
        <v>76125</v>
      </c>
      <c r="D269" s="202" t="s">
        <v>540</v>
      </c>
      <c r="E269" s="48">
        <v>0</v>
      </c>
      <c r="F269" s="96"/>
      <c r="G269" s="174">
        <f t="shared" si="5"/>
        <v>0</v>
      </c>
    </row>
    <row r="270" spans="1:7" x14ac:dyDescent="0.3">
      <c r="A270" s="205"/>
      <c r="B270" s="205"/>
      <c r="C270" s="213">
        <v>76126</v>
      </c>
      <c r="D270" s="202" t="s">
        <v>541</v>
      </c>
      <c r="E270" s="48">
        <v>0</v>
      </c>
      <c r="F270" s="96"/>
      <c r="G270" s="174">
        <f t="shared" si="5"/>
        <v>0</v>
      </c>
    </row>
    <row r="271" spans="1:7" x14ac:dyDescent="0.3">
      <c r="A271" s="205"/>
      <c r="B271" s="205"/>
      <c r="C271" s="213">
        <v>76127</v>
      </c>
      <c r="D271" s="202" t="s">
        <v>542</v>
      </c>
      <c r="E271" s="48">
        <v>0</v>
      </c>
      <c r="F271" s="96"/>
      <c r="G271" s="174">
        <f t="shared" si="5"/>
        <v>0</v>
      </c>
    </row>
    <row r="272" spans="1:7" x14ac:dyDescent="0.3">
      <c r="A272" s="205"/>
      <c r="B272" s="205"/>
      <c r="C272" s="213">
        <v>76128</v>
      </c>
      <c r="D272" s="202" t="s">
        <v>543</v>
      </c>
      <c r="E272" s="48">
        <v>0</v>
      </c>
      <c r="F272" s="96"/>
      <c r="G272" s="174">
        <f t="shared" si="5"/>
        <v>0</v>
      </c>
    </row>
    <row r="273" spans="1:7" x14ac:dyDescent="0.3">
      <c r="A273" s="205"/>
      <c r="B273" s="205"/>
      <c r="C273" s="213">
        <v>76129</v>
      </c>
      <c r="D273" s="202" t="s">
        <v>544</v>
      </c>
      <c r="E273" s="48">
        <v>0</v>
      </c>
      <c r="F273" s="96"/>
      <c r="G273" s="174">
        <f t="shared" si="5"/>
        <v>0</v>
      </c>
    </row>
    <row r="274" spans="1:7" x14ac:dyDescent="0.3">
      <c r="A274" s="205"/>
      <c r="B274" s="205"/>
      <c r="C274" s="213">
        <v>76130</v>
      </c>
      <c r="D274" s="202" t="s">
        <v>545</v>
      </c>
      <c r="E274" s="48">
        <v>0</v>
      </c>
      <c r="F274" s="96"/>
      <c r="G274" s="174">
        <f t="shared" si="5"/>
        <v>0</v>
      </c>
    </row>
    <row r="275" spans="1:7" x14ac:dyDescent="0.3">
      <c r="A275" s="205"/>
      <c r="B275" s="205"/>
      <c r="C275" s="213">
        <v>76131</v>
      </c>
      <c r="D275" s="202" t="s">
        <v>546</v>
      </c>
      <c r="E275" s="48">
        <v>0</v>
      </c>
      <c r="F275" s="96"/>
      <c r="G275" s="174">
        <f t="shared" si="5"/>
        <v>0</v>
      </c>
    </row>
    <row r="276" spans="1:7" x14ac:dyDescent="0.3">
      <c r="A276" s="205"/>
      <c r="B276" s="205"/>
      <c r="C276" s="213">
        <v>76132</v>
      </c>
      <c r="D276" s="202" t="s">
        <v>547</v>
      </c>
      <c r="E276" s="48">
        <v>0</v>
      </c>
      <c r="F276" s="96"/>
      <c r="G276" s="174">
        <f t="shared" si="5"/>
        <v>0</v>
      </c>
    </row>
    <row r="277" spans="1:7" x14ac:dyDescent="0.3">
      <c r="F277" s="33"/>
      <c r="G277" s="174">
        <v>1</v>
      </c>
    </row>
    <row r="278" spans="1:7" x14ac:dyDescent="0.3">
      <c r="C278" s="217"/>
      <c r="D278" s="204" t="s">
        <v>593</v>
      </c>
      <c r="E278" s="42">
        <f>SUM(E215:E277)</f>
        <v>0</v>
      </c>
      <c r="F278" s="33"/>
      <c r="G278" s="174">
        <v>1</v>
      </c>
    </row>
    <row r="279" spans="1:7" x14ac:dyDescent="0.3">
      <c r="F279" s="33"/>
      <c r="G279" s="174">
        <v>1</v>
      </c>
    </row>
    <row r="280" spans="1:7" x14ac:dyDescent="0.3">
      <c r="A280" s="183"/>
      <c r="B280" s="183"/>
      <c r="C280" s="219" t="s">
        <v>378</v>
      </c>
      <c r="D280" s="220" t="s">
        <v>604</v>
      </c>
      <c r="E280" s="80" t="s">
        <v>377</v>
      </c>
      <c r="F280" s="33"/>
      <c r="G280" s="174">
        <v>1</v>
      </c>
    </row>
    <row r="281" spans="1:7" x14ac:dyDescent="0.3">
      <c r="C281" s="213">
        <v>83100</v>
      </c>
      <c r="D281" s="202" t="s">
        <v>54</v>
      </c>
      <c r="E281" s="48">
        <v>9000</v>
      </c>
      <c r="F281" s="33"/>
      <c r="G281" s="174">
        <f t="shared" ref="G281:G283" si="6">IF(E281=0,0,1)</f>
        <v>1</v>
      </c>
    </row>
    <row r="282" spans="1:7" x14ac:dyDescent="0.3">
      <c r="C282" s="213">
        <v>87000</v>
      </c>
      <c r="D282" s="202" t="s">
        <v>548</v>
      </c>
      <c r="E282" s="48">
        <v>0</v>
      </c>
      <c r="F282" s="96"/>
      <c r="G282" s="174">
        <f t="shared" si="6"/>
        <v>0</v>
      </c>
    </row>
    <row r="283" spans="1:7" x14ac:dyDescent="0.3">
      <c r="C283" s="213">
        <v>87010</v>
      </c>
      <c r="D283" s="202" t="s">
        <v>549</v>
      </c>
      <c r="E283" s="48">
        <v>0</v>
      </c>
      <c r="F283" s="96"/>
      <c r="G283" s="174">
        <f t="shared" si="6"/>
        <v>0</v>
      </c>
    </row>
    <row r="284" spans="1:7" x14ac:dyDescent="0.3">
      <c r="F284" s="33"/>
      <c r="G284" s="174">
        <v>1</v>
      </c>
    </row>
    <row r="285" spans="1:7" x14ac:dyDescent="0.3">
      <c r="C285" s="217"/>
      <c r="D285" s="204" t="s">
        <v>585</v>
      </c>
      <c r="E285" s="42">
        <f>SUM(E281:E284)</f>
        <v>9000</v>
      </c>
      <c r="F285" s="33"/>
      <c r="G285" s="174">
        <v>1</v>
      </c>
    </row>
    <row r="286" spans="1:7" x14ac:dyDescent="0.3">
      <c r="F286" s="33"/>
      <c r="G286" s="174">
        <v>1</v>
      </c>
    </row>
    <row r="287" spans="1:7" x14ac:dyDescent="0.3">
      <c r="A287" s="183"/>
      <c r="B287" s="183"/>
      <c r="C287" s="219" t="s">
        <v>378</v>
      </c>
      <c r="D287" s="220" t="s">
        <v>605</v>
      </c>
      <c r="E287" s="80" t="s">
        <v>377</v>
      </c>
      <c r="F287" s="33"/>
      <c r="G287" s="174">
        <v>1</v>
      </c>
    </row>
    <row r="288" spans="1:7" x14ac:dyDescent="0.3">
      <c r="C288" s="213">
        <v>91100</v>
      </c>
      <c r="D288" s="202" t="s">
        <v>571</v>
      </c>
      <c r="E288" s="48">
        <f>IFERROR(VLOOKUP(C288,#REF!,3,FALSE), 0)</f>
        <v>0</v>
      </c>
      <c r="F288" s="96"/>
      <c r="G288" s="174">
        <f t="shared" ref="G288:G290" si="7">IF(E288=0,0,1)</f>
        <v>0</v>
      </c>
    </row>
    <row r="289" spans="1:7" x14ac:dyDescent="0.3">
      <c r="C289" s="213">
        <v>91101</v>
      </c>
      <c r="D289" s="202" t="s">
        <v>572</v>
      </c>
      <c r="E289" s="48">
        <f>IFERROR(VLOOKUP(C289,#REF!,3,FALSE), 0)</f>
        <v>0</v>
      </c>
      <c r="F289" s="96"/>
      <c r="G289" s="174">
        <f t="shared" si="7"/>
        <v>0</v>
      </c>
    </row>
    <row r="290" spans="1:7" x14ac:dyDescent="0.3">
      <c r="C290" s="213">
        <v>91300</v>
      </c>
      <c r="D290" s="202" t="s">
        <v>573</v>
      </c>
      <c r="E290" s="48">
        <f>IFERROR(VLOOKUP(C290,#REF!,3,FALSE), 0)</f>
        <v>0</v>
      </c>
      <c r="F290" s="96"/>
      <c r="G290" s="174">
        <f t="shared" si="7"/>
        <v>0</v>
      </c>
    </row>
    <row r="291" spans="1:7" x14ac:dyDescent="0.3">
      <c r="F291" s="33"/>
      <c r="G291" s="174">
        <v>1</v>
      </c>
    </row>
    <row r="292" spans="1:7" x14ac:dyDescent="0.3">
      <c r="C292" s="217"/>
      <c r="D292" s="204" t="s">
        <v>586</v>
      </c>
      <c r="E292" s="42">
        <f>SUM(E288:E291)</f>
        <v>0</v>
      </c>
      <c r="F292" s="33"/>
      <c r="G292" s="174">
        <v>1</v>
      </c>
    </row>
    <row r="293" spans="1:7" x14ac:dyDescent="0.3">
      <c r="F293" s="33"/>
      <c r="G293" s="174">
        <v>1</v>
      </c>
    </row>
    <row r="294" spans="1:7" x14ac:dyDescent="0.3">
      <c r="F294" s="33"/>
      <c r="G294" s="174">
        <v>1</v>
      </c>
    </row>
    <row r="295" spans="1:7" x14ac:dyDescent="0.3">
      <c r="C295" s="217"/>
      <c r="D295" s="221" t="s">
        <v>596</v>
      </c>
      <c r="E295" s="42">
        <f>VLOOKUP("TOTAL CAPÍTULO 1",$D$1:$AB$5004,2,FALSE)+VLOOKUP("TOTAL CAPÍTULO 2",$D$1:$AB$5004,2,FALSE)+VLOOKUP("TOTAL CAPÍTULO 3",$D$1:$AB$5004,2,FALSE)+VLOOKUP("TOTAL CAPÍTULO 4",$D$1:$AB$5004,2,FALSE)+VLOOKUP("TOTAL CAPÍTULO 5",$D$1:$AB$5004,2,FALSE)+VLOOKUP("TOTAL CAPÍTULO 6",$D$1:$AB$5004,2,FALSE)+VLOOKUP("TOTAL CAPÍTULO 7",$D$1:$AB$5004,2,FALSE)+VLOOKUP("TOTAL CAPÍTULO 8",$D$1:$AB$5004,2,FALSE)+VLOOKUP("TOTAL CAPÍTULO 9",$D$1:$AB$5004,2,FALSE)</f>
        <v>10681668.010000002</v>
      </c>
      <c r="F295" s="33"/>
      <c r="G295">
        <v>1</v>
      </c>
    </row>
    <row r="296" spans="1:7" x14ac:dyDescent="0.3">
      <c r="A296" s="174"/>
      <c r="B296" s="174"/>
      <c r="C296" s="177"/>
      <c r="D296" s="214"/>
      <c r="E296" s="194"/>
      <c r="F296" s="33"/>
    </row>
    <row r="297" spans="1:7" x14ac:dyDescent="0.3">
      <c r="A297" s="178"/>
      <c r="B297" s="193"/>
      <c r="C297" s="194"/>
      <c r="E297" s="33"/>
      <c r="F297" s="33"/>
    </row>
    <row r="298" spans="1:7" x14ac:dyDescent="0.3">
      <c r="A298" s="178"/>
      <c r="B298" s="193"/>
      <c r="C298" s="194"/>
      <c r="D298" s="181" t="s">
        <v>609</v>
      </c>
      <c r="E298" s="34"/>
      <c r="F298" s="33"/>
    </row>
    <row r="299" spans="1:7" x14ac:dyDescent="0.3">
      <c r="A299" s="178"/>
      <c r="B299" s="193"/>
      <c r="C299" s="194"/>
      <c r="D299" s="195" t="s">
        <v>72</v>
      </c>
      <c r="E299" s="126"/>
      <c r="F299" s="33"/>
    </row>
    <row r="300" spans="1:7" ht="15" thickBot="1" x14ac:dyDescent="0.35">
      <c r="A300" s="179"/>
      <c r="B300" s="196"/>
      <c r="C300" s="197"/>
      <c r="D300" s="197"/>
      <c r="E300" s="38"/>
      <c r="F300" s="33"/>
    </row>
    <row r="301" spans="1:7" ht="15" thickTop="1" x14ac:dyDescent="0.3">
      <c r="A301" s="180"/>
      <c r="B301" s="198"/>
      <c r="C301" s="199"/>
      <c r="D301" s="199"/>
      <c r="E301" s="41"/>
      <c r="F301" s="33"/>
    </row>
    <row r="302" spans="1:7" x14ac:dyDescent="0.3">
      <c r="A302" s="183"/>
      <c r="B302" s="189" t="s">
        <v>22</v>
      </c>
      <c r="C302" s="189" t="s">
        <v>1</v>
      </c>
      <c r="D302" s="190" t="s">
        <v>2</v>
      </c>
      <c r="E302" s="80" t="s">
        <v>377</v>
      </c>
      <c r="F302" s="33"/>
    </row>
    <row r="303" spans="1:7" x14ac:dyDescent="0.3">
      <c r="B303" s="116">
        <v>13000</v>
      </c>
      <c r="C303" s="116">
        <v>12001</v>
      </c>
      <c r="D303" s="239" t="s">
        <v>984</v>
      </c>
      <c r="E303" s="102">
        <f>IFERROR(VLOOKUP(B303&amp;C303,'C1'!$D$2:$Z$9988,2,FALSE),0)</f>
        <v>15905.348837500002</v>
      </c>
      <c r="F303" s="33"/>
      <c r="G303" s="174">
        <f t="shared" ref="G303:G366" si="8">IF(E303=0,0,1)</f>
        <v>1</v>
      </c>
    </row>
    <row r="304" spans="1:7" x14ac:dyDescent="0.3">
      <c r="B304" s="242">
        <v>13000</v>
      </c>
      <c r="C304" s="242">
        <v>12002</v>
      </c>
      <c r="D304" s="239" t="s">
        <v>985</v>
      </c>
      <c r="E304" s="102">
        <f>IFERROR(VLOOKUP(B304&amp;C304,'C1'!$D$2:$Z$9988,2,FALSE),0)</f>
        <v>42546.908475000004</v>
      </c>
      <c r="F304" s="33"/>
      <c r="G304" s="174">
        <f t="shared" si="8"/>
        <v>1</v>
      </c>
    </row>
    <row r="305" spans="2:7" x14ac:dyDescent="0.3">
      <c r="B305" s="116">
        <v>13000</v>
      </c>
      <c r="C305" s="116">
        <v>12003</v>
      </c>
      <c r="D305" s="239" t="s">
        <v>986</v>
      </c>
      <c r="E305" s="102">
        <f>IFERROR(VLOOKUP(B305&amp;C305,'C1'!$D$2:$Z$9988,2,FALSE),0)</f>
        <v>182726.17087499998</v>
      </c>
      <c r="F305" s="33"/>
      <c r="G305" s="174">
        <f t="shared" si="8"/>
        <v>1</v>
      </c>
    </row>
    <row r="306" spans="2:7" x14ac:dyDescent="0.3">
      <c r="B306" s="116">
        <v>13000</v>
      </c>
      <c r="C306" s="116">
        <v>12006</v>
      </c>
      <c r="D306" s="239" t="s">
        <v>987</v>
      </c>
      <c r="E306" s="102">
        <f>IFERROR(VLOOKUP(B306&amp;C306,'C1'!$D$2:$Z$9988,2,FALSE),0)</f>
        <v>32768.615524999994</v>
      </c>
      <c r="F306" s="33"/>
      <c r="G306" s="174">
        <f t="shared" si="8"/>
        <v>1</v>
      </c>
    </row>
    <row r="307" spans="2:7" x14ac:dyDescent="0.3">
      <c r="B307" s="116">
        <v>13000</v>
      </c>
      <c r="C307" s="116">
        <v>12100</v>
      </c>
      <c r="D307" s="239" t="s">
        <v>988</v>
      </c>
      <c r="E307" s="102">
        <f>IFERROR(VLOOKUP(B307&amp;C307,'C1'!$D$2:$Z$9988,2,FALSE),0)</f>
        <v>174164.10243749994</v>
      </c>
      <c r="F307" s="33"/>
      <c r="G307" s="174">
        <f t="shared" si="8"/>
        <v>1</v>
      </c>
    </row>
    <row r="308" spans="2:7" x14ac:dyDescent="0.3">
      <c r="B308" s="116">
        <v>13000</v>
      </c>
      <c r="C308" s="116">
        <v>12101</v>
      </c>
      <c r="D308" s="239" t="s">
        <v>989</v>
      </c>
      <c r="E308" s="102">
        <f>IFERROR(VLOOKUP(B308&amp;C308,'C1'!$D$2:$Z$9988,2,FALSE),0)</f>
        <v>164126.08669402986</v>
      </c>
      <c r="F308" s="33"/>
      <c r="G308" s="174">
        <f t="shared" si="8"/>
        <v>1</v>
      </c>
    </row>
    <row r="309" spans="2:7" x14ac:dyDescent="0.3">
      <c r="B309" s="116">
        <v>13000</v>
      </c>
      <c r="C309" s="116">
        <v>15000</v>
      </c>
      <c r="D309" s="239" t="s">
        <v>990</v>
      </c>
      <c r="E309" s="102">
        <f>IFERROR(VLOOKUP(B309&amp;C309,'C1'!$D$2:$Z$9988,2,FALSE),0)</f>
        <v>69251.333249999981</v>
      </c>
      <c r="F309" s="33"/>
      <c r="G309" s="174">
        <f t="shared" si="8"/>
        <v>1</v>
      </c>
    </row>
    <row r="310" spans="2:7" x14ac:dyDescent="0.3">
      <c r="B310" s="116">
        <v>13000</v>
      </c>
      <c r="C310" s="116">
        <v>15100</v>
      </c>
      <c r="D310" s="239" t="s">
        <v>991</v>
      </c>
      <c r="E310" s="102">
        <f>IFERROR(VLOOKUP(B310&amp;C310,'C1'!$D$2:$Z$9988,2,FALSE),0)</f>
        <v>45000</v>
      </c>
      <c r="F310" s="33"/>
      <c r="G310" s="174">
        <f t="shared" si="8"/>
        <v>1</v>
      </c>
    </row>
    <row r="311" spans="2:7" x14ac:dyDescent="0.3">
      <c r="B311" s="242">
        <v>13000</v>
      </c>
      <c r="C311" s="242">
        <v>16203</v>
      </c>
      <c r="D311" s="239" t="s">
        <v>992</v>
      </c>
      <c r="E311" s="102">
        <f>IFERROR(VLOOKUP(B311&amp;C311,'C1'!$D$2:$Z$9988,2,FALSE),0)</f>
        <v>0</v>
      </c>
      <c r="F311" s="33"/>
      <c r="G311" s="174">
        <f t="shared" si="8"/>
        <v>0</v>
      </c>
    </row>
    <row r="312" spans="2:7" x14ac:dyDescent="0.3">
      <c r="B312" s="116">
        <v>13000</v>
      </c>
      <c r="C312" s="116">
        <v>16000</v>
      </c>
      <c r="D312" s="239" t="s">
        <v>993</v>
      </c>
      <c r="E312" s="102">
        <f>IFERROR(VLOOKUP(B312&amp;C312,'C1'!$D$2:$Z$9988,2,FALSE),0)</f>
        <v>241248.01335847744</v>
      </c>
      <c r="F312" s="33"/>
      <c r="G312" s="174">
        <f t="shared" si="8"/>
        <v>1</v>
      </c>
    </row>
    <row r="313" spans="2:7" x14ac:dyDescent="0.3">
      <c r="B313" s="116">
        <v>15100</v>
      </c>
      <c r="C313" s="116">
        <v>12000</v>
      </c>
      <c r="D313" s="239" t="s">
        <v>994</v>
      </c>
      <c r="E313" s="102">
        <f>IFERROR(VLOOKUP(B313&amp;C313,'C1'!$D$2:$Z$9988,2,FALSE),0)</f>
        <v>36175.288099999998</v>
      </c>
      <c r="F313" s="33"/>
      <c r="G313" s="174">
        <f t="shared" si="8"/>
        <v>1</v>
      </c>
    </row>
    <row r="314" spans="2:7" x14ac:dyDescent="0.3">
      <c r="B314" s="242">
        <v>15100</v>
      </c>
      <c r="C314" s="242">
        <v>12001</v>
      </c>
      <c r="D314" s="239" t="s">
        <v>995</v>
      </c>
      <c r="E314" s="102">
        <f>IFERROR(VLOOKUP(B314&amp;C314,'C1'!$D$2:$Z$9988,2,FALSE),0)</f>
        <v>31810.697675000003</v>
      </c>
      <c r="F314" s="33"/>
      <c r="G314" s="174">
        <f t="shared" si="8"/>
        <v>1</v>
      </c>
    </row>
    <row r="315" spans="2:7" x14ac:dyDescent="0.3">
      <c r="B315" s="116">
        <v>15100</v>
      </c>
      <c r="C315" s="116">
        <v>12006</v>
      </c>
      <c r="D315" s="239" t="s">
        <v>996</v>
      </c>
      <c r="E315" s="102">
        <f>IFERROR(VLOOKUP(B315&amp;C315,'C1'!$D$2:$Z$9988,2,FALSE),0)</f>
        <v>9254.2201874999992</v>
      </c>
      <c r="F315" s="33"/>
      <c r="G315" s="174">
        <f t="shared" si="8"/>
        <v>1</v>
      </c>
    </row>
    <row r="316" spans="2:7" x14ac:dyDescent="0.3">
      <c r="B316" s="116">
        <v>15100</v>
      </c>
      <c r="C316" s="116">
        <v>12100</v>
      </c>
      <c r="D316" s="239" t="s">
        <v>792</v>
      </c>
      <c r="E316" s="102">
        <f>IFERROR(VLOOKUP(B316&amp;C316,'C1'!$D$2:$Z$9988,2,FALSE),0)</f>
        <v>44207.148125</v>
      </c>
      <c r="F316" s="33"/>
      <c r="G316" s="174">
        <f t="shared" si="8"/>
        <v>1</v>
      </c>
    </row>
    <row r="317" spans="2:7" x14ac:dyDescent="0.3">
      <c r="B317" s="116">
        <v>15100</v>
      </c>
      <c r="C317" s="116">
        <v>12101</v>
      </c>
      <c r="D317" s="239" t="s">
        <v>997</v>
      </c>
      <c r="E317" s="102">
        <f>IFERROR(VLOOKUP(B317&amp;C317,'C1'!$D$2:$Z$9988,2,FALSE),0)</f>
        <v>51060.201666666668</v>
      </c>
      <c r="F317" s="33"/>
      <c r="G317" s="174">
        <f t="shared" si="8"/>
        <v>1</v>
      </c>
    </row>
    <row r="318" spans="2:7" x14ac:dyDescent="0.3">
      <c r="B318" s="116">
        <v>15100</v>
      </c>
      <c r="C318" s="116">
        <v>13001</v>
      </c>
      <c r="D318" s="239" t="s">
        <v>998</v>
      </c>
      <c r="E318" s="102">
        <f>IFERROR(VLOOKUP(B318&amp;C318,'C1'!$D$2:$Z$9988,2,FALSE),0)</f>
        <v>0</v>
      </c>
      <c r="F318" s="33"/>
      <c r="G318" s="174">
        <f t="shared" si="8"/>
        <v>0</v>
      </c>
    </row>
    <row r="319" spans="2:7" x14ac:dyDescent="0.3">
      <c r="B319" s="116">
        <v>15100</v>
      </c>
      <c r="C319" s="116">
        <v>15000</v>
      </c>
      <c r="D319" s="239" t="s">
        <v>999</v>
      </c>
      <c r="E319" s="102">
        <f>IFERROR(VLOOKUP(B319&amp;C319,'C1'!$D$2:$Z$9988,2,FALSE),0)</f>
        <v>17470.537499999999</v>
      </c>
      <c r="F319" s="33"/>
      <c r="G319" s="174">
        <f t="shared" si="8"/>
        <v>1</v>
      </c>
    </row>
    <row r="320" spans="2:7" x14ac:dyDescent="0.3">
      <c r="B320" s="116">
        <v>15100</v>
      </c>
      <c r="C320" s="116">
        <v>15100</v>
      </c>
      <c r="D320" s="239" t="s">
        <v>1000</v>
      </c>
      <c r="E320" s="102">
        <f>IFERROR(VLOOKUP(B320&amp;C320,'C1'!$D$2:$Z$9988,2,FALSE),0)</f>
        <v>200</v>
      </c>
      <c r="F320" s="33"/>
      <c r="G320" s="174">
        <f t="shared" si="8"/>
        <v>1</v>
      </c>
    </row>
    <row r="321" spans="2:7" x14ac:dyDescent="0.3">
      <c r="B321" s="116">
        <v>15100</v>
      </c>
      <c r="C321" s="116">
        <v>16000</v>
      </c>
      <c r="D321" s="239" t="s">
        <v>1002</v>
      </c>
      <c r="E321" s="102">
        <f>IFERROR(VLOOKUP(B321&amp;C321,'C1'!$D$2:$Z$9988,2,FALSE),0)</f>
        <v>52088.71225801501</v>
      </c>
      <c r="F321" s="33"/>
      <c r="G321" s="174">
        <f t="shared" si="8"/>
        <v>1</v>
      </c>
    </row>
    <row r="322" spans="2:7" x14ac:dyDescent="0.3">
      <c r="B322" s="242">
        <v>15100</v>
      </c>
      <c r="C322" s="242">
        <v>16203</v>
      </c>
      <c r="D322" s="239" t="s">
        <v>1001</v>
      </c>
      <c r="E322" s="102">
        <f>IFERROR(VLOOKUP(B322&amp;C322,'C1'!$D$2:$Z$9988,2,FALSE),0)</f>
        <v>0</v>
      </c>
      <c r="F322" s="33"/>
      <c r="G322" s="174">
        <f t="shared" si="8"/>
        <v>0</v>
      </c>
    </row>
    <row r="323" spans="2:7" x14ac:dyDescent="0.3">
      <c r="B323" s="242">
        <v>15320</v>
      </c>
      <c r="C323" s="242">
        <v>13000</v>
      </c>
      <c r="D323" s="239" t="s">
        <v>794</v>
      </c>
      <c r="E323" s="102">
        <f>IFERROR(VLOOKUP(B323&amp;C323,'C1'!$D$2:$Z$9988,2,FALSE),0)</f>
        <v>144874.33902434641</v>
      </c>
      <c r="F323" s="33"/>
      <c r="G323" s="174">
        <f t="shared" si="8"/>
        <v>1</v>
      </c>
    </row>
    <row r="324" spans="2:7" x14ac:dyDescent="0.3">
      <c r="B324" s="242">
        <v>15320</v>
      </c>
      <c r="C324" s="242">
        <v>13002</v>
      </c>
      <c r="D324" s="239" t="s">
        <v>796</v>
      </c>
      <c r="E324" s="102">
        <f>IFERROR(VLOOKUP(B324&amp;C324,'C1'!$D$2:$Z$9988,2,FALSE),0)</f>
        <v>5358.6918000000005</v>
      </c>
      <c r="F324" s="33"/>
      <c r="G324" s="174">
        <f t="shared" si="8"/>
        <v>1</v>
      </c>
    </row>
    <row r="325" spans="2:7" x14ac:dyDescent="0.3">
      <c r="B325" s="242">
        <v>15320</v>
      </c>
      <c r="C325" s="242">
        <v>13100</v>
      </c>
      <c r="D325" s="239" t="s">
        <v>793</v>
      </c>
      <c r="E325" s="102">
        <f>IFERROR(VLOOKUP(B325&amp;C325,'C1'!$D$2:$Z$9988,2,FALSE),0)</f>
        <v>0</v>
      </c>
      <c r="F325" s="33"/>
      <c r="G325" s="174">
        <f t="shared" si="8"/>
        <v>0</v>
      </c>
    </row>
    <row r="326" spans="2:7" x14ac:dyDescent="0.3">
      <c r="B326" s="242">
        <v>15320</v>
      </c>
      <c r="C326" s="242">
        <v>13101</v>
      </c>
      <c r="D326" s="239" t="s">
        <v>1109</v>
      </c>
      <c r="E326" s="102">
        <f>IFERROR(VLOOKUP(B326&amp;C326,'C1'!$D$2:$Z$9988,2,FALSE),0)</f>
        <v>0</v>
      </c>
      <c r="F326" s="33"/>
      <c r="G326" s="174">
        <f t="shared" si="8"/>
        <v>0</v>
      </c>
    </row>
    <row r="327" spans="2:7" x14ac:dyDescent="0.3">
      <c r="B327" s="242">
        <v>15320</v>
      </c>
      <c r="C327" s="242">
        <v>13102</v>
      </c>
      <c r="D327" s="239" t="s">
        <v>1108</v>
      </c>
      <c r="E327" s="102">
        <f>IFERROR(VLOOKUP(B327&amp;C327,'C1'!$D$2:$Z$9988,2,FALSE),0)</f>
        <v>0</v>
      </c>
      <c r="F327" s="33"/>
      <c r="G327" s="174">
        <f t="shared" si="8"/>
        <v>0</v>
      </c>
    </row>
    <row r="328" spans="2:7" x14ac:dyDescent="0.3">
      <c r="B328" s="242">
        <v>15320</v>
      </c>
      <c r="C328" s="242">
        <v>13104</v>
      </c>
      <c r="D328" s="239" t="s">
        <v>795</v>
      </c>
      <c r="E328" s="102">
        <f>IFERROR(VLOOKUP(B328&amp;C328,'C1'!$D$2:$Z$9988,2,FALSE),0)</f>
        <v>0</v>
      </c>
      <c r="F328" s="33"/>
      <c r="G328" s="174">
        <f t="shared" si="8"/>
        <v>0</v>
      </c>
    </row>
    <row r="329" spans="2:7" x14ac:dyDescent="0.3">
      <c r="B329" s="242">
        <v>15320</v>
      </c>
      <c r="C329" s="242">
        <v>13001</v>
      </c>
      <c r="D329" s="239" t="s">
        <v>795</v>
      </c>
      <c r="E329" s="102">
        <f>IFERROR(VLOOKUP(B329&amp;C329,'C1'!$D$2:$Z$9988,2,FALSE),0)</f>
        <v>500</v>
      </c>
      <c r="F329" s="33"/>
      <c r="G329" s="174">
        <f t="shared" si="8"/>
        <v>1</v>
      </c>
    </row>
    <row r="330" spans="2:7" x14ac:dyDescent="0.3">
      <c r="B330" s="242">
        <v>15320</v>
      </c>
      <c r="C330" s="242">
        <v>15000</v>
      </c>
      <c r="D330" s="239" t="s">
        <v>797</v>
      </c>
      <c r="E330" s="102">
        <f>IFERROR(VLOOKUP(B330&amp;C330,'C1'!$D$2:$Z$9988,2,FALSE),0)</f>
        <v>3000</v>
      </c>
      <c r="F330" s="33"/>
      <c r="G330" s="174">
        <f t="shared" si="8"/>
        <v>1</v>
      </c>
    </row>
    <row r="331" spans="2:7" x14ac:dyDescent="0.3">
      <c r="B331" s="242">
        <v>15320</v>
      </c>
      <c r="C331" s="242">
        <v>16203</v>
      </c>
      <c r="D331" s="239" t="s">
        <v>1003</v>
      </c>
      <c r="E331" s="102">
        <f>IFERROR(VLOOKUP(B331&amp;C331,'C1'!$D$2:$Z$9988,2,FALSE),0)</f>
        <v>0</v>
      </c>
      <c r="F331" s="33"/>
      <c r="G331" s="174">
        <f t="shared" si="8"/>
        <v>0</v>
      </c>
    </row>
    <row r="332" spans="2:7" x14ac:dyDescent="0.3">
      <c r="B332" s="242">
        <v>15320</v>
      </c>
      <c r="C332" s="242">
        <v>16000</v>
      </c>
      <c r="D332" s="239" t="s">
        <v>798</v>
      </c>
      <c r="E332" s="102">
        <f>IFERROR(VLOOKUP(B332&amp;C332,'C1'!$D$2:$Z$9988,2,FALSE),0)</f>
        <v>55244.98498097941</v>
      </c>
      <c r="F332" s="33"/>
      <c r="G332" s="174">
        <f t="shared" si="8"/>
        <v>1</v>
      </c>
    </row>
    <row r="333" spans="2:7" x14ac:dyDescent="0.3">
      <c r="B333" s="242">
        <v>16300</v>
      </c>
      <c r="C333" s="242">
        <v>13000</v>
      </c>
      <c r="D333" s="240" t="s">
        <v>799</v>
      </c>
      <c r="E333" s="102">
        <f>IFERROR(VLOOKUP(B333&amp;C333,'C1'!$D$2:$Z$9988,2,FALSE),0)</f>
        <v>107846.81368750001</v>
      </c>
      <c r="F333" s="33"/>
      <c r="G333" s="174">
        <f t="shared" si="8"/>
        <v>1</v>
      </c>
    </row>
    <row r="334" spans="2:7" x14ac:dyDescent="0.3">
      <c r="B334" s="116">
        <v>16300</v>
      </c>
      <c r="C334" s="116">
        <v>13001</v>
      </c>
      <c r="D334" s="239" t="s">
        <v>800</v>
      </c>
      <c r="E334" s="102">
        <f>IFERROR(VLOOKUP(B334&amp;C334,'C1'!$D$2:$Z$9988,2,FALSE),0)</f>
        <v>1000</v>
      </c>
      <c r="F334" s="33"/>
      <c r="G334" s="174">
        <f t="shared" si="8"/>
        <v>1</v>
      </c>
    </row>
    <row r="335" spans="2:7" x14ac:dyDescent="0.3">
      <c r="B335" s="242">
        <v>16300</v>
      </c>
      <c r="C335" s="242">
        <v>13002</v>
      </c>
      <c r="D335" s="239" t="s">
        <v>801</v>
      </c>
      <c r="E335" s="102">
        <f>IFERROR(VLOOKUP(B335&amp;C335,'C1'!$D$2:$Z$9988,2,FALSE),0)</f>
        <v>5591.6784000000007</v>
      </c>
      <c r="F335" s="33"/>
      <c r="G335" s="174">
        <f t="shared" si="8"/>
        <v>1</v>
      </c>
    </row>
    <row r="336" spans="2:7" x14ac:dyDescent="0.3">
      <c r="B336" s="116">
        <v>16300</v>
      </c>
      <c r="C336" s="116">
        <v>13100</v>
      </c>
      <c r="D336" s="239" t="s">
        <v>802</v>
      </c>
      <c r="E336" s="102">
        <f>IFERROR(VLOOKUP(B336&amp;C336,'C1'!$D$2:$Z$9988,2,FALSE),0)</f>
        <v>0</v>
      </c>
      <c r="F336" s="33"/>
      <c r="G336" s="174">
        <f t="shared" si="8"/>
        <v>0</v>
      </c>
    </row>
    <row r="337" spans="2:7" x14ac:dyDescent="0.3">
      <c r="B337" s="242">
        <v>16300</v>
      </c>
      <c r="C337" s="242">
        <v>13101</v>
      </c>
      <c r="D337" s="239" t="s">
        <v>803</v>
      </c>
      <c r="E337" s="102">
        <f>IFERROR(VLOOKUP(B337&amp;C337,'C1'!$D$2:$Z$9988,2,FALSE),0)</f>
        <v>0</v>
      </c>
      <c r="F337" s="33"/>
      <c r="G337" s="174">
        <f t="shared" si="8"/>
        <v>0</v>
      </c>
    </row>
    <row r="338" spans="2:7" x14ac:dyDescent="0.3">
      <c r="B338" s="242">
        <v>16300</v>
      </c>
      <c r="C338" s="242">
        <v>13102</v>
      </c>
      <c r="D338" s="239" t="s">
        <v>804</v>
      </c>
      <c r="E338" s="102">
        <f>IFERROR(VLOOKUP(B338&amp;C338,'C1'!$D$2:$Z$9988,2,FALSE),0)</f>
        <v>0</v>
      </c>
      <c r="F338" s="33"/>
      <c r="G338" s="174">
        <f t="shared" si="8"/>
        <v>0</v>
      </c>
    </row>
    <row r="339" spans="2:7" x14ac:dyDescent="0.3">
      <c r="B339" s="242">
        <v>16300</v>
      </c>
      <c r="C339" s="242">
        <v>13104</v>
      </c>
      <c r="D339" s="239" t="s">
        <v>800</v>
      </c>
      <c r="E339" s="102">
        <f>IFERROR(VLOOKUP(B339&amp;C339,'C1'!$D$2:$Z$9988,2,FALSE),0)</f>
        <v>0</v>
      </c>
      <c r="F339" s="33"/>
      <c r="G339" s="174">
        <f t="shared" si="8"/>
        <v>0</v>
      </c>
    </row>
    <row r="340" spans="2:7" x14ac:dyDescent="0.3">
      <c r="B340" s="242">
        <v>16300</v>
      </c>
      <c r="C340" s="242">
        <v>15000</v>
      </c>
      <c r="D340" s="239" t="s">
        <v>805</v>
      </c>
      <c r="E340" s="102">
        <f>IFERROR(VLOOKUP(B340&amp;C340,'C1'!$D$2:$Z$9988,2,FALSE),0)</f>
        <v>0</v>
      </c>
      <c r="F340" s="33"/>
      <c r="G340" s="174">
        <f t="shared" si="8"/>
        <v>0</v>
      </c>
    </row>
    <row r="341" spans="2:7" x14ac:dyDescent="0.3">
      <c r="B341" s="242">
        <v>16300</v>
      </c>
      <c r="C341" s="242">
        <v>16000</v>
      </c>
      <c r="D341" s="239" t="s">
        <v>1005</v>
      </c>
      <c r="E341" s="102">
        <f>IFERROR(VLOOKUP(B341&amp;C341,'C1'!$D$2:$Z$9988,2,FALSE),0)</f>
        <v>34565.369000636252</v>
      </c>
      <c r="F341" s="33"/>
      <c r="G341" s="174">
        <f t="shared" si="8"/>
        <v>1</v>
      </c>
    </row>
    <row r="342" spans="2:7" x14ac:dyDescent="0.3">
      <c r="B342" s="242">
        <v>16300</v>
      </c>
      <c r="C342" s="242">
        <v>16203</v>
      </c>
      <c r="D342" s="239" t="s">
        <v>1004</v>
      </c>
      <c r="E342" s="102">
        <f>IFERROR(VLOOKUP(B342&amp;C342,'C1'!$D$2:$Z$9988,2,FALSE),0)</f>
        <v>0</v>
      </c>
      <c r="F342" s="33"/>
      <c r="G342" s="174">
        <f t="shared" si="8"/>
        <v>0</v>
      </c>
    </row>
    <row r="343" spans="2:7" x14ac:dyDescent="0.3">
      <c r="B343" s="242">
        <v>17100</v>
      </c>
      <c r="C343" s="242">
        <v>13000</v>
      </c>
      <c r="D343" s="239" t="s">
        <v>806</v>
      </c>
      <c r="E343" s="102">
        <f>IFERROR(VLOOKUP(B343&amp;C343,'C1'!$D$2:$Z$9988,2,FALSE),0)</f>
        <v>97049.175325653574</v>
      </c>
      <c r="F343" s="33"/>
      <c r="G343" s="174">
        <f t="shared" si="8"/>
        <v>1</v>
      </c>
    </row>
    <row r="344" spans="2:7" x14ac:dyDescent="0.3">
      <c r="B344" s="116">
        <v>17100</v>
      </c>
      <c r="C344" s="116">
        <v>13001</v>
      </c>
      <c r="D344" s="239" t="s">
        <v>807</v>
      </c>
      <c r="E344" s="102">
        <f>IFERROR(VLOOKUP(B344&amp;C344,'C1'!$D$2:$Z$9988,2,FALSE),0)</f>
        <v>200</v>
      </c>
      <c r="F344" s="33"/>
      <c r="G344" s="174">
        <f t="shared" si="8"/>
        <v>1</v>
      </c>
    </row>
    <row r="345" spans="2:7" x14ac:dyDescent="0.3">
      <c r="B345" s="242">
        <v>17100</v>
      </c>
      <c r="C345" s="242">
        <v>13002</v>
      </c>
      <c r="D345" s="239" t="s">
        <v>808</v>
      </c>
      <c r="E345" s="102">
        <f>IFERROR(VLOOKUP(B345&amp;C345,'C1'!$D$2:$Z$9988,2,FALSE),0)</f>
        <v>4193.7588000000005</v>
      </c>
      <c r="F345" s="33"/>
      <c r="G345" s="174">
        <f t="shared" si="8"/>
        <v>1</v>
      </c>
    </row>
    <row r="346" spans="2:7" x14ac:dyDescent="0.3">
      <c r="B346" s="116">
        <v>17100</v>
      </c>
      <c r="C346" s="116">
        <v>13100</v>
      </c>
      <c r="D346" s="239" t="s">
        <v>1006</v>
      </c>
      <c r="E346" s="102">
        <f>IFERROR(VLOOKUP(B346&amp;C346,'C1'!$D$2:$Z$9988,2,FALSE),0)</f>
        <v>0</v>
      </c>
      <c r="F346" s="33"/>
      <c r="G346" s="174">
        <f t="shared" si="8"/>
        <v>0</v>
      </c>
    </row>
    <row r="347" spans="2:7" x14ac:dyDescent="0.3">
      <c r="B347" s="242">
        <v>17100</v>
      </c>
      <c r="C347" s="242">
        <v>13101</v>
      </c>
      <c r="D347" s="239" t="s">
        <v>809</v>
      </c>
      <c r="E347" s="102">
        <f>IFERROR(VLOOKUP(B347&amp;C347,'C1'!$D$2:$Z$9988,2,FALSE),0)</f>
        <v>0</v>
      </c>
      <c r="F347" s="33"/>
      <c r="G347" s="174">
        <f t="shared" si="8"/>
        <v>0</v>
      </c>
    </row>
    <row r="348" spans="2:7" x14ac:dyDescent="0.3">
      <c r="B348" s="242">
        <v>17100</v>
      </c>
      <c r="C348" s="242">
        <v>13102</v>
      </c>
      <c r="D348" s="239" t="s">
        <v>810</v>
      </c>
      <c r="E348" s="102">
        <f>IFERROR(VLOOKUP(B348&amp;C348,'C1'!$D$2:$Z$9988,2,FALSE),0)</f>
        <v>0</v>
      </c>
      <c r="F348" s="33"/>
      <c r="G348" s="174">
        <f t="shared" si="8"/>
        <v>0</v>
      </c>
    </row>
    <row r="349" spans="2:7" x14ac:dyDescent="0.3">
      <c r="B349" s="242">
        <v>17100</v>
      </c>
      <c r="C349" s="242">
        <v>13104</v>
      </c>
      <c r="D349" s="239" t="s">
        <v>807</v>
      </c>
      <c r="E349" s="102">
        <f>IFERROR(VLOOKUP(B349&amp;C349,'C1'!$D$2:$Z$9988,2,FALSE),0)</f>
        <v>0</v>
      </c>
      <c r="F349" s="33"/>
      <c r="G349" s="174">
        <f t="shared" si="8"/>
        <v>0</v>
      </c>
    </row>
    <row r="350" spans="2:7" x14ac:dyDescent="0.3">
      <c r="B350" s="242">
        <v>17100</v>
      </c>
      <c r="C350" s="242">
        <v>15000</v>
      </c>
      <c r="D350" s="239" t="s">
        <v>1007</v>
      </c>
      <c r="E350" s="102">
        <f>IFERROR(VLOOKUP(B350&amp;C350,'C1'!$D$2:$Z$9988,2,FALSE),0)</f>
        <v>2080.8902499999999</v>
      </c>
      <c r="F350" s="33"/>
      <c r="G350" s="174">
        <f t="shared" si="8"/>
        <v>1</v>
      </c>
    </row>
    <row r="351" spans="2:7" x14ac:dyDescent="0.3">
      <c r="B351" s="242">
        <v>17100</v>
      </c>
      <c r="C351" s="242">
        <v>15100</v>
      </c>
      <c r="D351" s="239" t="s">
        <v>1112</v>
      </c>
      <c r="E351" s="102">
        <f>IFERROR(VLOOKUP(B351&amp;C351,'C1'!$D$2:$Z$9988,2,FALSE),0)</f>
        <v>0</v>
      </c>
      <c r="F351" s="33"/>
      <c r="G351" s="174">
        <f t="shared" si="8"/>
        <v>0</v>
      </c>
    </row>
    <row r="352" spans="2:7" x14ac:dyDescent="0.3">
      <c r="B352" s="242">
        <v>17100</v>
      </c>
      <c r="C352" s="242">
        <v>16203</v>
      </c>
      <c r="D352" s="239" t="s">
        <v>1008</v>
      </c>
      <c r="E352" s="102">
        <f>IFERROR(VLOOKUP(B352&amp;C352,'C1'!$D$2:$Z$9988,2,FALSE),0)</f>
        <v>0</v>
      </c>
      <c r="F352" s="33"/>
      <c r="G352" s="174">
        <f t="shared" si="8"/>
        <v>0</v>
      </c>
    </row>
    <row r="353" spans="2:7" x14ac:dyDescent="0.3">
      <c r="B353" s="242">
        <v>17100</v>
      </c>
      <c r="C353" s="242">
        <v>16000</v>
      </c>
      <c r="D353" s="239" t="s">
        <v>811</v>
      </c>
      <c r="E353" s="102">
        <f>IFERROR(VLOOKUP(B353&amp;C353,'C1'!$D$2:$Z$9988,2,FALSE),0)</f>
        <v>32225.529327237302</v>
      </c>
      <c r="F353" s="33"/>
      <c r="G353" s="174">
        <f t="shared" si="8"/>
        <v>1</v>
      </c>
    </row>
    <row r="354" spans="2:7" x14ac:dyDescent="0.3">
      <c r="B354" s="242">
        <v>22100</v>
      </c>
      <c r="C354" s="242">
        <v>16200</v>
      </c>
      <c r="D354" s="239" t="s">
        <v>1009</v>
      </c>
      <c r="E354" s="102">
        <f>IFERROR(VLOOKUP(B354&amp;C354,'C1'!$D$2:$Z$9988,2,FALSE),0)</f>
        <v>1000</v>
      </c>
      <c r="F354" s="33"/>
      <c r="G354" s="174">
        <f t="shared" si="8"/>
        <v>1</v>
      </c>
    </row>
    <row r="355" spans="2:7" x14ac:dyDescent="0.3">
      <c r="B355" s="242">
        <v>22100</v>
      </c>
      <c r="C355" s="242">
        <v>16204</v>
      </c>
      <c r="D355" s="239" t="s">
        <v>812</v>
      </c>
      <c r="E355" s="102">
        <f>IFERROR(VLOOKUP(B355&amp;C355,'C1'!$D$2:$Z$9988,2,FALSE),0)</f>
        <v>1500</v>
      </c>
      <c r="F355" s="33"/>
      <c r="G355" s="174">
        <f t="shared" si="8"/>
        <v>1</v>
      </c>
    </row>
    <row r="356" spans="2:7" x14ac:dyDescent="0.3">
      <c r="B356" s="242">
        <v>22100</v>
      </c>
      <c r="C356" s="242">
        <v>16209</v>
      </c>
      <c r="D356" s="241" t="s">
        <v>1010</v>
      </c>
      <c r="E356" s="102">
        <f>IFERROR(VLOOKUP(B356&amp;C356,'C1'!$D$2:$Z$9988,2,FALSE),0)</f>
        <v>500</v>
      </c>
      <c r="F356" s="33"/>
      <c r="G356" s="174">
        <f t="shared" si="8"/>
        <v>1</v>
      </c>
    </row>
    <row r="357" spans="2:7" x14ac:dyDescent="0.3">
      <c r="B357" s="116">
        <v>23100</v>
      </c>
      <c r="C357" s="116">
        <v>13000</v>
      </c>
      <c r="D357" s="239" t="s">
        <v>813</v>
      </c>
      <c r="E357" s="102">
        <f>IFERROR(VLOOKUP(B357&amp;C357,'C1'!$D$2:$Z$9988,2,FALSE),0)</f>
        <v>94225.072691666661</v>
      </c>
      <c r="F357" s="33"/>
      <c r="G357" s="174">
        <f t="shared" si="8"/>
        <v>1</v>
      </c>
    </row>
    <row r="358" spans="2:7" x14ac:dyDescent="0.3">
      <c r="B358" s="116">
        <v>23100</v>
      </c>
      <c r="C358" s="116">
        <v>13001</v>
      </c>
      <c r="D358" s="239" t="s">
        <v>1116</v>
      </c>
      <c r="E358" s="102">
        <f>IFERROR(VLOOKUP(B358&amp;C358,'C1'!$D$2:$Z$9988,2,FALSE),0)</f>
        <v>500</v>
      </c>
      <c r="F358" s="33"/>
      <c r="G358" s="174">
        <f t="shared" si="8"/>
        <v>1</v>
      </c>
    </row>
    <row r="359" spans="2:7" x14ac:dyDescent="0.3">
      <c r="B359" s="242">
        <v>23100</v>
      </c>
      <c r="C359" s="242">
        <v>13002</v>
      </c>
      <c r="D359" s="239" t="s">
        <v>814</v>
      </c>
      <c r="E359" s="102">
        <f>IFERROR(VLOOKUP(B359&amp;C359,'C1'!$D$2:$Z$9988,2,FALSE),0)</f>
        <v>9352.7477999999992</v>
      </c>
      <c r="F359" s="33"/>
      <c r="G359" s="174">
        <f t="shared" si="8"/>
        <v>1</v>
      </c>
    </row>
    <row r="360" spans="2:7" x14ac:dyDescent="0.3">
      <c r="B360" s="116">
        <v>23100</v>
      </c>
      <c r="C360" s="116">
        <v>13100</v>
      </c>
      <c r="D360" s="239" t="s">
        <v>1211</v>
      </c>
      <c r="E360" s="102">
        <f>IFERROR(VLOOKUP(B360&amp;C360,'C1'!$D$2:$Z$9988,2,FALSE),0)</f>
        <v>0</v>
      </c>
      <c r="F360" s="33"/>
      <c r="G360" s="174">
        <f t="shared" si="8"/>
        <v>0</v>
      </c>
    </row>
    <row r="361" spans="2:7" x14ac:dyDescent="0.3">
      <c r="B361" s="116">
        <v>23100</v>
      </c>
      <c r="C361" s="116">
        <v>15000</v>
      </c>
      <c r="D361" s="239" t="s">
        <v>815</v>
      </c>
      <c r="E361" s="102">
        <f>IFERROR(VLOOKUP(B361&amp;C361,'C1'!$D$2:$Z$9988,2,FALSE),0)</f>
        <v>200</v>
      </c>
      <c r="F361" s="33"/>
      <c r="G361" s="174">
        <f t="shared" si="8"/>
        <v>1</v>
      </c>
    </row>
    <row r="362" spans="2:7" x14ac:dyDescent="0.3">
      <c r="B362" s="116">
        <v>23100</v>
      </c>
      <c r="C362" s="116">
        <v>16203</v>
      </c>
      <c r="D362" s="239" t="s">
        <v>1011</v>
      </c>
      <c r="E362" s="102">
        <f>IFERROR(VLOOKUP(B362&amp;C362,'C1'!$D$2:$Z$9988,2,FALSE),0)</f>
        <v>0</v>
      </c>
      <c r="F362" s="33"/>
      <c r="G362" s="174">
        <f t="shared" si="8"/>
        <v>0</v>
      </c>
    </row>
    <row r="363" spans="2:7" x14ac:dyDescent="0.3">
      <c r="B363" s="116">
        <v>23100</v>
      </c>
      <c r="C363" s="116">
        <v>16000</v>
      </c>
      <c r="D363" s="239" t="s">
        <v>816</v>
      </c>
      <c r="E363" s="102">
        <f>IFERROR(VLOOKUP(B363&amp;C363,'C1'!$D$2:$Z$9988,2,FALSE),0)</f>
        <v>32671.191555327503</v>
      </c>
      <c r="F363" s="33"/>
      <c r="G363" s="174">
        <f t="shared" si="8"/>
        <v>1</v>
      </c>
    </row>
    <row r="364" spans="2:7" x14ac:dyDescent="0.3">
      <c r="B364" s="242">
        <v>23200</v>
      </c>
      <c r="C364" s="242">
        <v>12001</v>
      </c>
      <c r="D364" s="239" t="s">
        <v>817</v>
      </c>
      <c r="E364" s="102">
        <f>IFERROR(VLOOKUP(B364&amp;C364,'C1'!$D$2:$Z$9988,2,FALSE),0)</f>
        <v>0</v>
      </c>
      <c r="F364" s="33"/>
      <c r="G364" s="174">
        <f t="shared" si="8"/>
        <v>0</v>
      </c>
    </row>
    <row r="365" spans="2:7" x14ac:dyDescent="0.3">
      <c r="B365" s="242">
        <v>23200</v>
      </c>
      <c r="C365" s="242">
        <v>12100</v>
      </c>
      <c r="D365" s="239" t="s">
        <v>818</v>
      </c>
      <c r="E365" s="102">
        <f>IFERROR(VLOOKUP(B365&amp;C365,'C1'!$D$2:$Z$9988,2,FALSE),0)</f>
        <v>0</v>
      </c>
      <c r="F365" s="33"/>
      <c r="G365" s="174">
        <f t="shared" si="8"/>
        <v>0</v>
      </c>
    </row>
    <row r="366" spans="2:7" x14ac:dyDescent="0.3">
      <c r="B366" s="242">
        <v>23200</v>
      </c>
      <c r="C366" s="242">
        <v>12101</v>
      </c>
      <c r="D366" s="239" t="s">
        <v>1012</v>
      </c>
      <c r="E366" s="102">
        <f>IFERROR(VLOOKUP(B366&amp;C366,'C1'!$D$2:$Z$9988,2,FALSE),0)</f>
        <v>0</v>
      </c>
      <c r="F366" s="33"/>
      <c r="G366" s="174">
        <f t="shared" si="8"/>
        <v>0</v>
      </c>
    </row>
    <row r="367" spans="2:7" x14ac:dyDescent="0.3">
      <c r="B367" s="242">
        <v>23200</v>
      </c>
      <c r="C367" s="242">
        <v>16000</v>
      </c>
      <c r="D367" s="239" t="s">
        <v>819</v>
      </c>
      <c r="E367" s="102">
        <f>IFERROR(VLOOKUP(B367&amp;C367,'C1'!$D$2:$Z$9988,2,FALSE),0)</f>
        <v>0</v>
      </c>
      <c r="F367" s="33"/>
      <c r="G367" s="174">
        <f t="shared" ref="G367:G430" si="9">IF(E367=0,0,1)</f>
        <v>0</v>
      </c>
    </row>
    <row r="368" spans="2:7" x14ac:dyDescent="0.3">
      <c r="B368" s="242">
        <v>24000</v>
      </c>
      <c r="C368" s="242">
        <v>13100</v>
      </c>
      <c r="D368" s="239" t="s">
        <v>1118</v>
      </c>
      <c r="E368" s="102">
        <f>IFERROR(VLOOKUP(B368&amp;C368,'C1'!$D$2:$Z$9988,2,FALSE),0)</f>
        <v>35602.012999999999</v>
      </c>
      <c r="F368" s="33"/>
      <c r="G368" s="174">
        <f t="shared" si="9"/>
        <v>1</v>
      </c>
    </row>
    <row r="369" spans="2:7" x14ac:dyDescent="0.3">
      <c r="B369" s="242">
        <v>24000</v>
      </c>
      <c r="C369" s="242">
        <v>13102</v>
      </c>
      <c r="D369" s="239" t="s">
        <v>1119</v>
      </c>
      <c r="E369" s="102">
        <v>0</v>
      </c>
      <c r="F369" s="33"/>
      <c r="G369" s="174">
        <f t="shared" si="9"/>
        <v>0</v>
      </c>
    </row>
    <row r="370" spans="2:7" x14ac:dyDescent="0.3">
      <c r="B370" s="242">
        <v>24000</v>
      </c>
      <c r="C370" s="242">
        <v>15000</v>
      </c>
      <c r="D370" s="239" t="s">
        <v>821</v>
      </c>
      <c r="E370" s="102">
        <v>0</v>
      </c>
      <c r="F370" s="33"/>
      <c r="G370" s="174">
        <f t="shared" si="9"/>
        <v>0</v>
      </c>
    </row>
    <row r="371" spans="2:7" x14ac:dyDescent="0.3">
      <c r="B371" s="242">
        <v>24100</v>
      </c>
      <c r="C371" s="242">
        <v>13001</v>
      </c>
      <c r="D371" s="239" t="s">
        <v>820</v>
      </c>
      <c r="E371" s="102">
        <f>IFERROR(VLOOKUP(B371&amp;C371,'C1'!$D$2:$Z$9988,2,FALSE),0)</f>
        <v>1500</v>
      </c>
      <c r="F371" s="33"/>
      <c r="G371" s="174">
        <f t="shared" si="9"/>
        <v>1</v>
      </c>
    </row>
    <row r="372" spans="2:7" x14ac:dyDescent="0.3">
      <c r="B372" s="116">
        <v>24100</v>
      </c>
      <c r="C372" s="116">
        <v>13100</v>
      </c>
      <c r="D372" s="239" t="s">
        <v>1013</v>
      </c>
      <c r="E372" s="102">
        <f>IFERROR(VLOOKUP(B372&amp;C372,'C1'!$D$2:$Z$9988,2,FALSE),0)</f>
        <v>0</v>
      </c>
      <c r="F372" s="33"/>
      <c r="G372" s="174">
        <f t="shared" si="9"/>
        <v>0</v>
      </c>
    </row>
    <row r="373" spans="2:7" x14ac:dyDescent="0.3">
      <c r="B373" s="116">
        <v>24100</v>
      </c>
      <c r="C373" s="116">
        <v>13102</v>
      </c>
      <c r="D373" s="239" t="s">
        <v>1119</v>
      </c>
      <c r="E373" s="102">
        <f>IFERROR(VLOOKUP(B373&amp;C373,'C1'!$D$2:$Z$9988,2,FALSE),0)</f>
        <v>0</v>
      </c>
      <c r="F373" s="33"/>
      <c r="G373" s="174">
        <f t="shared" si="9"/>
        <v>0</v>
      </c>
    </row>
    <row r="374" spans="2:7" x14ac:dyDescent="0.3">
      <c r="B374" s="116">
        <v>24100</v>
      </c>
      <c r="C374" s="116">
        <v>15000</v>
      </c>
      <c r="D374" s="239" t="s">
        <v>821</v>
      </c>
      <c r="E374" s="102">
        <f>IFERROR(VLOOKUP(B374&amp;C374,'C1'!$D$2:$Z$9988,2,FALSE),0)</f>
        <v>500</v>
      </c>
      <c r="F374" s="33"/>
      <c r="G374" s="174">
        <f t="shared" si="9"/>
        <v>1</v>
      </c>
    </row>
    <row r="375" spans="2:7" x14ac:dyDescent="0.3">
      <c r="B375" s="116">
        <v>24100</v>
      </c>
      <c r="C375" s="116">
        <v>16203</v>
      </c>
      <c r="D375" s="239" t="s">
        <v>1014</v>
      </c>
      <c r="E375" s="102">
        <f>IFERROR(VLOOKUP(B375&amp;C375,'C1'!$D$2:$Z$9988,2,FALSE),0)</f>
        <v>0</v>
      </c>
      <c r="F375" s="33"/>
      <c r="G375" s="174">
        <f t="shared" si="9"/>
        <v>0</v>
      </c>
    </row>
    <row r="376" spans="2:7" x14ac:dyDescent="0.3">
      <c r="B376" s="116">
        <v>24100</v>
      </c>
      <c r="C376" s="116">
        <v>16000</v>
      </c>
      <c r="D376" s="239" t="s">
        <v>822</v>
      </c>
      <c r="E376" s="102">
        <f>IFERROR(VLOOKUP(B376&amp;C376,'C1'!$D$2:$Z$9988,2,FALSE),0)</f>
        <v>12470.158204031251</v>
      </c>
      <c r="F376" s="33"/>
      <c r="G376" s="174">
        <f t="shared" si="9"/>
        <v>1</v>
      </c>
    </row>
    <row r="377" spans="2:7" x14ac:dyDescent="0.3">
      <c r="B377" s="242">
        <v>24101</v>
      </c>
      <c r="C377" s="242">
        <v>13100</v>
      </c>
      <c r="D377" s="239" t="s">
        <v>823</v>
      </c>
      <c r="E377" s="102">
        <f>IFERROR(VLOOKUP(B377&amp;C377,'C1'!$D$2:$Z$9988,2,FALSE),0)</f>
        <v>56135.084427767353</v>
      </c>
      <c r="F377" s="33"/>
      <c r="G377" s="174">
        <f t="shared" si="9"/>
        <v>1</v>
      </c>
    </row>
    <row r="378" spans="2:7" x14ac:dyDescent="0.3">
      <c r="B378" s="242">
        <v>24101</v>
      </c>
      <c r="C378" s="242">
        <v>15000</v>
      </c>
      <c r="D378" s="239" t="s">
        <v>1120</v>
      </c>
      <c r="E378" s="102">
        <f>IFERROR(VLOOKUP(B378&amp;C378,'C1'!$D$2:$Z$9988,2,FALSE),0)</f>
        <v>0</v>
      </c>
      <c r="F378" s="33"/>
      <c r="G378" s="174">
        <f t="shared" si="9"/>
        <v>0</v>
      </c>
    </row>
    <row r="379" spans="2:7" x14ac:dyDescent="0.3">
      <c r="B379" s="242">
        <v>24101</v>
      </c>
      <c r="C379" s="242">
        <v>16000</v>
      </c>
      <c r="D379" s="239" t="s">
        <v>824</v>
      </c>
      <c r="E379" s="102">
        <f>IFERROR(VLOOKUP(B379&amp;C379,'C1'!$D$2:$Z$9988,2,FALSE),0)</f>
        <v>18664.915572232647</v>
      </c>
      <c r="F379" s="33"/>
      <c r="G379" s="174">
        <f t="shared" si="9"/>
        <v>1</v>
      </c>
    </row>
    <row r="380" spans="2:7" x14ac:dyDescent="0.3">
      <c r="B380" s="242">
        <v>24102</v>
      </c>
      <c r="C380" s="242">
        <v>13100</v>
      </c>
      <c r="D380" s="239" t="s">
        <v>1121</v>
      </c>
      <c r="E380" s="102">
        <f>IFERROR(VLOOKUP(B380&amp;C380,'C1'!$D$2:$Z$9988,2,FALSE),0)</f>
        <v>0</v>
      </c>
      <c r="F380" s="33"/>
      <c r="G380" s="174">
        <f t="shared" si="9"/>
        <v>0</v>
      </c>
    </row>
    <row r="381" spans="2:7" x14ac:dyDescent="0.3">
      <c r="B381" s="242">
        <v>24102</v>
      </c>
      <c r="C381" s="242">
        <v>16000</v>
      </c>
      <c r="D381" s="239" t="s">
        <v>1122</v>
      </c>
      <c r="E381" s="102">
        <f>IFERROR(VLOOKUP(B381&amp;C381,'C1'!$D$2:$Z$9988,2,FALSE),0)</f>
        <v>0</v>
      </c>
      <c r="F381" s="33"/>
      <c r="G381" s="174">
        <f t="shared" si="9"/>
        <v>0</v>
      </c>
    </row>
    <row r="382" spans="2:7" x14ac:dyDescent="0.3">
      <c r="B382" s="242">
        <v>24103</v>
      </c>
      <c r="C382" s="242">
        <v>13100</v>
      </c>
      <c r="D382" s="239" t="s">
        <v>1123</v>
      </c>
      <c r="E382" s="102">
        <f>IFERROR(VLOOKUP(B382&amp;C382,'C1'!$D$2:$Z$9988,2,FALSE),0)</f>
        <v>0</v>
      </c>
      <c r="F382" s="33"/>
      <c r="G382" s="174">
        <f t="shared" si="9"/>
        <v>0</v>
      </c>
    </row>
    <row r="383" spans="2:7" x14ac:dyDescent="0.3">
      <c r="B383" s="242">
        <v>24103</v>
      </c>
      <c r="C383" s="242">
        <v>16000</v>
      </c>
      <c r="D383" s="239" t="s">
        <v>1124</v>
      </c>
      <c r="E383" s="102">
        <f>IFERROR(VLOOKUP(B383&amp;C383,'C1'!$D$2:$Z$9988,2,FALSE),0)</f>
        <v>0</v>
      </c>
      <c r="F383" s="33"/>
      <c r="G383" s="174">
        <f t="shared" si="9"/>
        <v>0</v>
      </c>
    </row>
    <row r="384" spans="2:7" x14ac:dyDescent="0.3">
      <c r="B384" s="242">
        <v>24103</v>
      </c>
      <c r="C384" s="242">
        <v>16209</v>
      </c>
      <c r="D384" s="239" t="s">
        <v>1125</v>
      </c>
      <c r="E384" s="102">
        <f>IFERROR(VLOOKUP(B384&amp;C384,'C1'!$D$2:$Z$9988,2,FALSE),0)</f>
        <v>0</v>
      </c>
      <c r="F384" s="33"/>
      <c r="G384" s="174">
        <f t="shared" si="9"/>
        <v>0</v>
      </c>
    </row>
    <row r="385" spans="2:7" x14ac:dyDescent="0.3">
      <c r="B385" s="242">
        <v>24104</v>
      </c>
      <c r="C385" s="242">
        <v>13100</v>
      </c>
      <c r="D385" s="239" t="s">
        <v>1126</v>
      </c>
      <c r="E385" s="102">
        <f>IFERROR(VLOOKUP(B385&amp;C385,'C1'!$D$2:$Z$9988,2,FALSE),0)</f>
        <v>0</v>
      </c>
      <c r="F385" s="33"/>
      <c r="G385" s="174">
        <f t="shared" si="9"/>
        <v>0</v>
      </c>
    </row>
    <row r="386" spans="2:7" x14ac:dyDescent="0.3">
      <c r="B386" s="242">
        <v>24104</v>
      </c>
      <c r="C386" s="242">
        <v>16000</v>
      </c>
      <c r="D386" s="239" t="s">
        <v>1127</v>
      </c>
      <c r="E386" s="102">
        <f>IFERROR(VLOOKUP(B386&amp;C386,'C1'!$D$2:$Z$9988,2,FALSE),0)</f>
        <v>0</v>
      </c>
      <c r="F386" s="33"/>
      <c r="G386" s="174">
        <f t="shared" si="9"/>
        <v>0</v>
      </c>
    </row>
    <row r="387" spans="2:7" x14ac:dyDescent="0.3">
      <c r="B387" s="242">
        <v>24104</v>
      </c>
      <c r="C387" s="242">
        <v>16209</v>
      </c>
      <c r="D387" s="239" t="s">
        <v>1128</v>
      </c>
      <c r="E387" s="102">
        <f>IFERROR(VLOOKUP(B387&amp;C387,'C1'!$D$2:$Z$9988,2,FALSE),0)</f>
        <v>0</v>
      </c>
      <c r="F387" s="33"/>
      <c r="G387" s="174">
        <f t="shared" si="9"/>
        <v>0</v>
      </c>
    </row>
    <row r="388" spans="2:7" x14ac:dyDescent="0.3">
      <c r="B388" s="242">
        <v>24111</v>
      </c>
      <c r="C388" s="242">
        <v>16000</v>
      </c>
      <c r="D388" s="239" t="s">
        <v>1129</v>
      </c>
      <c r="E388" s="102">
        <f>IFERROR(VLOOKUP(B388&amp;C388,'C1'!$D$2:$Z$9988,2,FALSE),0)</f>
        <v>0</v>
      </c>
      <c r="F388" s="33"/>
      <c r="G388" s="174">
        <f t="shared" si="9"/>
        <v>0</v>
      </c>
    </row>
    <row r="389" spans="2:7" x14ac:dyDescent="0.3">
      <c r="B389" s="242">
        <v>24112</v>
      </c>
      <c r="C389" s="242">
        <v>16000</v>
      </c>
      <c r="D389" s="239" t="s">
        <v>1130</v>
      </c>
      <c r="E389" s="102">
        <f>IFERROR(VLOOKUP(B389&amp;C389,'C1'!$D$2:$Z$9988,2,FALSE),0)</f>
        <v>0</v>
      </c>
      <c r="F389" s="33"/>
      <c r="G389" s="174">
        <f t="shared" si="9"/>
        <v>0</v>
      </c>
    </row>
    <row r="390" spans="2:7" x14ac:dyDescent="0.3">
      <c r="B390" s="242">
        <v>24113</v>
      </c>
      <c r="C390" s="242">
        <v>16000</v>
      </c>
      <c r="D390" s="239" t="s">
        <v>1131</v>
      </c>
      <c r="E390" s="102">
        <f>IFERROR(VLOOKUP(B390&amp;C390,'C1'!$D$2:$Z$9988,2,FALSE),0)</f>
        <v>0</v>
      </c>
      <c r="F390" s="33"/>
      <c r="G390" s="174">
        <f t="shared" si="9"/>
        <v>0</v>
      </c>
    </row>
    <row r="391" spans="2:7" x14ac:dyDescent="0.3">
      <c r="B391" s="242">
        <v>24113</v>
      </c>
      <c r="C391" s="242">
        <v>13100</v>
      </c>
      <c r="D391" s="239" t="s">
        <v>1132</v>
      </c>
      <c r="E391" s="102">
        <f>IFERROR(VLOOKUP(B391&amp;C391,'C1'!$D$2:$Z$9988,2,FALSE),0)</f>
        <v>0</v>
      </c>
      <c r="F391" s="33"/>
      <c r="G391" s="174">
        <f t="shared" si="9"/>
        <v>0</v>
      </c>
    </row>
    <row r="392" spans="2:7" x14ac:dyDescent="0.3">
      <c r="B392" s="242">
        <v>24114</v>
      </c>
      <c r="C392" s="242">
        <v>15000</v>
      </c>
      <c r="D392" s="239" t="s">
        <v>1133</v>
      </c>
      <c r="E392" s="102">
        <f>IFERROR(VLOOKUP(B392&amp;C392,'C1'!$D$2:$Z$9988,2,FALSE),0)</f>
        <v>0</v>
      </c>
      <c r="F392" s="33"/>
      <c r="G392" s="174">
        <f t="shared" si="9"/>
        <v>0</v>
      </c>
    </row>
    <row r="393" spans="2:7" x14ac:dyDescent="0.3">
      <c r="B393" s="242">
        <v>24114</v>
      </c>
      <c r="C393" s="242">
        <v>16000</v>
      </c>
      <c r="D393" s="239" t="s">
        <v>1134</v>
      </c>
      <c r="E393" s="102">
        <f>IFERROR(VLOOKUP(B393&amp;C393,'C1'!$D$2:$Z$9988,2,FALSE),0)</f>
        <v>0</v>
      </c>
      <c r="F393" s="33"/>
      <c r="G393" s="174">
        <f t="shared" si="9"/>
        <v>0</v>
      </c>
    </row>
    <row r="394" spans="2:7" x14ac:dyDescent="0.3">
      <c r="B394" s="242">
        <v>24114</v>
      </c>
      <c r="C394" s="242">
        <v>13100</v>
      </c>
      <c r="D394" s="239" t="s">
        <v>1135</v>
      </c>
      <c r="E394" s="102">
        <f>IFERROR(VLOOKUP(B394&amp;C394,'C1'!$D$2:$Z$9988,2,FALSE),0)</f>
        <v>0</v>
      </c>
      <c r="F394" s="33"/>
      <c r="G394" s="174">
        <f t="shared" si="9"/>
        <v>0</v>
      </c>
    </row>
    <row r="395" spans="2:7" x14ac:dyDescent="0.3">
      <c r="B395" s="242">
        <v>24115</v>
      </c>
      <c r="C395" s="242">
        <v>16000</v>
      </c>
      <c r="D395" s="239" t="s">
        <v>1136</v>
      </c>
      <c r="E395" s="102">
        <f>IFERROR(VLOOKUP(B395&amp;C395,'C1'!$D$2:$Z$9988,2,FALSE),0)</f>
        <v>0</v>
      </c>
      <c r="F395" s="33"/>
      <c r="G395" s="174">
        <f t="shared" si="9"/>
        <v>0</v>
      </c>
    </row>
    <row r="396" spans="2:7" x14ac:dyDescent="0.3">
      <c r="B396" s="242">
        <v>24115</v>
      </c>
      <c r="C396" s="242">
        <v>13100</v>
      </c>
      <c r="D396" s="239" t="s">
        <v>1137</v>
      </c>
      <c r="E396" s="102">
        <f>IFERROR(VLOOKUP(B396&amp;C396,'C1'!$D$2:$Z$9988,2,FALSE),0)</f>
        <v>0</v>
      </c>
      <c r="F396" s="33"/>
      <c r="G396" s="174">
        <f t="shared" si="9"/>
        <v>0</v>
      </c>
    </row>
    <row r="397" spans="2:7" x14ac:dyDescent="0.3">
      <c r="B397" s="242">
        <v>24115</v>
      </c>
      <c r="C397" s="242">
        <v>15000</v>
      </c>
      <c r="D397" s="239" t="s">
        <v>1138</v>
      </c>
      <c r="E397" s="102">
        <f>IFERROR(VLOOKUP(B397&amp;C397,'C1'!$D$2:$Z$9988,2,FALSE),0)</f>
        <v>0</v>
      </c>
      <c r="F397" s="33"/>
      <c r="G397" s="174">
        <f t="shared" si="9"/>
        <v>0</v>
      </c>
    </row>
    <row r="398" spans="2:7" x14ac:dyDescent="0.3">
      <c r="B398" s="242">
        <v>24116</v>
      </c>
      <c r="C398" s="242">
        <v>16000</v>
      </c>
      <c r="D398" s="239" t="s">
        <v>1139</v>
      </c>
      <c r="E398" s="102">
        <f>IFERROR(VLOOKUP(B398&amp;C398,'C1'!$D$2:$Z$9988,2,FALSE),0)</f>
        <v>0</v>
      </c>
      <c r="F398" s="33"/>
      <c r="G398" s="174">
        <f t="shared" si="9"/>
        <v>0</v>
      </c>
    </row>
    <row r="399" spans="2:7" x14ac:dyDescent="0.3">
      <c r="B399" s="242">
        <v>24116</v>
      </c>
      <c r="C399" s="242">
        <v>13100</v>
      </c>
      <c r="D399" s="239" t="s">
        <v>1140</v>
      </c>
      <c r="E399" s="102">
        <f>IFERROR(VLOOKUP(B399&amp;C399,'C1'!$D$2:$Z$9988,2,FALSE),0)</f>
        <v>0</v>
      </c>
      <c r="F399" s="33"/>
      <c r="G399" s="174">
        <f t="shared" si="9"/>
        <v>0</v>
      </c>
    </row>
    <row r="400" spans="2:7" x14ac:dyDescent="0.3">
      <c r="B400" s="242">
        <v>32300</v>
      </c>
      <c r="C400" s="242">
        <v>13000</v>
      </c>
      <c r="D400" s="239" t="s">
        <v>825</v>
      </c>
      <c r="E400" s="102">
        <f>IFERROR(VLOOKUP(B400&amp;C400,'C1'!$D$2:$Z$9988,2,FALSE),0)</f>
        <v>34666.201208333339</v>
      </c>
      <c r="F400" s="33"/>
      <c r="G400" s="174">
        <f t="shared" si="9"/>
        <v>1</v>
      </c>
    </row>
    <row r="401" spans="2:7" x14ac:dyDescent="0.3">
      <c r="B401" s="242">
        <v>32300</v>
      </c>
      <c r="C401" s="242">
        <v>13002</v>
      </c>
      <c r="D401" s="239" t="s">
        <v>827</v>
      </c>
      <c r="E401" s="102">
        <f>IFERROR(VLOOKUP(B401&amp;C401,'C1'!$D$2:$Z$9988,2,FALSE),0)</f>
        <v>1393.002675</v>
      </c>
      <c r="F401" s="33"/>
      <c r="G401" s="174">
        <f t="shared" si="9"/>
        <v>1</v>
      </c>
    </row>
    <row r="402" spans="2:7" x14ac:dyDescent="0.3">
      <c r="B402" s="242">
        <v>32300</v>
      </c>
      <c r="C402" s="116">
        <v>13001</v>
      </c>
      <c r="D402" s="239" t="s">
        <v>826</v>
      </c>
      <c r="E402" s="102">
        <f>IFERROR(VLOOKUP(B402&amp;C402,'C1'!$D$2:$Z$9988,2,FALSE),0)</f>
        <v>200</v>
      </c>
      <c r="F402" s="33"/>
      <c r="G402" s="174">
        <f t="shared" si="9"/>
        <v>1</v>
      </c>
    </row>
    <row r="403" spans="2:7" x14ac:dyDescent="0.3">
      <c r="B403" s="242">
        <v>32300</v>
      </c>
      <c r="C403" s="116">
        <v>13100</v>
      </c>
      <c r="D403" s="239" t="s">
        <v>1015</v>
      </c>
      <c r="E403" s="102">
        <f>IFERROR(VLOOKUP(B403&amp;C403,'C1'!$D$2:$Z$9988,2,FALSE),0)</f>
        <v>0</v>
      </c>
      <c r="F403" s="33"/>
      <c r="G403" s="174">
        <f t="shared" si="9"/>
        <v>0</v>
      </c>
    </row>
    <row r="404" spans="2:7" x14ac:dyDescent="0.3">
      <c r="B404" s="116">
        <v>32300</v>
      </c>
      <c r="C404" s="116">
        <v>15000</v>
      </c>
      <c r="D404" s="239" t="s">
        <v>828</v>
      </c>
      <c r="E404" s="102">
        <f>IFERROR(VLOOKUP(B404&amp;C404,'C1'!$D$2:$Z$9988,2,FALSE),0)</f>
        <v>200</v>
      </c>
      <c r="F404" s="33"/>
      <c r="G404" s="174">
        <f t="shared" si="9"/>
        <v>1</v>
      </c>
    </row>
    <row r="405" spans="2:7" x14ac:dyDescent="0.3">
      <c r="B405" s="242">
        <v>32300</v>
      </c>
      <c r="C405" s="242">
        <v>16203</v>
      </c>
      <c r="D405" s="239" t="s">
        <v>1016</v>
      </c>
      <c r="E405" s="102">
        <f>IFERROR(VLOOKUP(B405&amp;C405,'C1'!$D$2:$Z$9988,2,FALSE),0)</f>
        <v>0</v>
      </c>
      <c r="F405" s="33"/>
      <c r="G405" s="174">
        <f t="shared" si="9"/>
        <v>0</v>
      </c>
    </row>
    <row r="406" spans="2:7" x14ac:dyDescent="0.3">
      <c r="B406" s="116">
        <v>32300</v>
      </c>
      <c r="C406" s="116">
        <v>16000</v>
      </c>
      <c r="D406" s="239" t="s">
        <v>829</v>
      </c>
      <c r="E406" s="102">
        <f>IFERROR(VLOOKUP(B406&amp;C406,'C1'!$D$2:$Z$9988,2,FALSE),0)</f>
        <v>11003.511906485001</v>
      </c>
      <c r="F406" s="33"/>
      <c r="G406" s="174">
        <f t="shared" si="9"/>
        <v>1</v>
      </c>
    </row>
    <row r="407" spans="2:7" x14ac:dyDescent="0.3">
      <c r="B407" s="116">
        <v>32400</v>
      </c>
      <c r="C407" s="116">
        <v>12001</v>
      </c>
      <c r="D407" s="239" t="s">
        <v>1143</v>
      </c>
      <c r="E407" s="102">
        <f>IFERROR(VLOOKUP(B407&amp;C407,'C1'!$D$2:$Z$9988,2,FALSE),0)</f>
        <v>0</v>
      </c>
      <c r="F407" s="33"/>
      <c r="G407" s="174">
        <f t="shared" si="9"/>
        <v>0</v>
      </c>
    </row>
    <row r="408" spans="2:7" x14ac:dyDescent="0.3">
      <c r="B408" s="242">
        <v>32400</v>
      </c>
      <c r="C408" s="242">
        <v>12002</v>
      </c>
      <c r="D408" s="239" t="s">
        <v>830</v>
      </c>
      <c r="E408" s="102">
        <f>IFERROR(VLOOKUP(B408&amp;C408,'C1'!$D$2:$Z$9988,2,FALSE),0)</f>
        <v>0</v>
      </c>
      <c r="F408" s="33"/>
      <c r="G408" s="174">
        <f t="shared" si="9"/>
        <v>0</v>
      </c>
    </row>
    <row r="409" spans="2:7" x14ac:dyDescent="0.3">
      <c r="B409" s="242">
        <v>32400</v>
      </c>
      <c r="C409" s="242">
        <v>12003</v>
      </c>
      <c r="D409" s="239" t="s">
        <v>831</v>
      </c>
      <c r="E409" s="102">
        <f>IFERROR(VLOOKUP(B409&amp;C409,'C1'!$D$2:$Z$9988,2,FALSE),0)</f>
        <v>12181.744725</v>
      </c>
      <c r="F409" s="33"/>
      <c r="G409" s="174">
        <f t="shared" si="9"/>
        <v>1</v>
      </c>
    </row>
    <row r="410" spans="2:7" x14ac:dyDescent="0.3">
      <c r="B410" s="242">
        <v>32400</v>
      </c>
      <c r="C410" s="242">
        <v>12006</v>
      </c>
      <c r="D410" s="239" t="s">
        <v>832</v>
      </c>
      <c r="E410" s="102">
        <f>IFERROR(VLOOKUP(B410&amp;C410,'C1'!$D$2:$Z$9988,2,FALSE),0)</f>
        <v>1509.538</v>
      </c>
      <c r="F410" s="33"/>
      <c r="G410" s="174">
        <f t="shared" si="9"/>
        <v>1</v>
      </c>
    </row>
    <row r="411" spans="2:7" x14ac:dyDescent="0.3">
      <c r="B411" s="242">
        <v>32400</v>
      </c>
      <c r="C411" s="242">
        <v>12100</v>
      </c>
      <c r="D411" s="239" t="s">
        <v>833</v>
      </c>
      <c r="E411" s="102">
        <f>IFERROR(VLOOKUP(B411&amp;C411,'C1'!$D$2:$Z$9988,2,FALSE),0)</f>
        <v>8796.4208500000004</v>
      </c>
      <c r="F411" s="33"/>
      <c r="G411" s="174">
        <f t="shared" si="9"/>
        <v>1</v>
      </c>
    </row>
    <row r="412" spans="2:7" x14ac:dyDescent="0.3">
      <c r="B412" s="242">
        <v>32400</v>
      </c>
      <c r="C412" s="242">
        <v>12101</v>
      </c>
      <c r="D412" s="239" t="s">
        <v>834</v>
      </c>
      <c r="E412" s="102">
        <f>IFERROR(VLOOKUP(B412&amp;C412,'C1'!$D$2:$Z$9988,2,FALSE),0)</f>
        <v>9668.7944444444438</v>
      </c>
      <c r="F412" s="33"/>
      <c r="G412" s="174">
        <f t="shared" si="9"/>
        <v>1</v>
      </c>
    </row>
    <row r="413" spans="2:7" x14ac:dyDescent="0.3">
      <c r="B413" s="242">
        <v>32400</v>
      </c>
      <c r="C413" s="242">
        <v>13000</v>
      </c>
      <c r="D413" s="239" t="s">
        <v>835</v>
      </c>
      <c r="E413" s="102">
        <f>IFERROR(VLOOKUP(B413&amp;C413,'C1'!$D$2:$Z$9988,2,FALSE),0)</f>
        <v>58177.263054275005</v>
      </c>
      <c r="F413" s="33"/>
      <c r="G413" s="174">
        <f t="shared" si="9"/>
        <v>1</v>
      </c>
    </row>
    <row r="414" spans="2:7" x14ac:dyDescent="0.3">
      <c r="B414" s="242">
        <v>32400</v>
      </c>
      <c r="C414" s="242">
        <v>13002</v>
      </c>
      <c r="D414" s="239" t="s">
        <v>837</v>
      </c>
      <c r="E414" s="102">
        <f>IFERROR(VLOOKUP(B414&amp;C414,'C1'!$D$2:$Z$9988,2,FALSE),0)</f>
        <v>1783.3366534375</v>
      </c>
      <c r="F414" s="33"/>
      <c r="G414" s="174">
        <f t="shared" si="9"/>
        <v>1</v>
      </c>
    </row>
    <row r="415" spans="2:7" x14ac:dyDescent="0.3">
      <c r="B415" s="242">
        <v>32400</v>
      </c>
      <c r="C415" s="242">
        <v>15000</v>
      </c>
      <c r="D415" s="239" t="s">
        <v>838</v>
      </c>
      <c r="E415" s="102">
        <f>IFERROR(VLOOKUP(B415&amp;C415,'C1'!$D$2:$Z$9988,2,FALSE),0)</f>
        <v>3189.759</v>
      </c>
      <c r="F415" s="33"/>
      <c r="G415" s="174">
        <f t="shared" si="9"/>
        <v>1</v>
      </c>
    </row>
    <row r="416" spans="2:7" x14ac:dyDescent="0.3">
      <c r="B416" s="242">
        <v>32400</v>
      </c>
      <c r="C416" s="242">
        <v>15100</v>
      </c>
      <c r="D416" s="239" t="s">
        <v>839</v>
      </c>
      <c r="E416" s="102">
        <f>IFERROR(VLOOKUP(B416&amp;C416,'C1'!$D$2:$Z$9988,2,FALSE),0)</f>
        <v>500</v>
      </c>
      <c r="F416" s="33"/>
      <c r="G416" s="174">
        <f t="shared" si="9"/>
        <v>1</v>
      </c>
    </row>
    <row r="417" spans="2:7" x14ac:dyDescent="0.3">
      <c r="B417" s="242">
        <v>32400</v>
      </c>
      <c r="C417" s="242">
        <v>13101</v>
      </c>
      <c r="D417" s="239" t="s">
        <v>1017</v>
      </c>
      <c r="E417" s="102">
        <f>IFERROR(VLOOKUP(B417&amp;C417,'C1'!$D$2:$Z$9988,2,FALSE),0)</f>
        <v>0</v>
      </c>
      <c r="F417" s="173"/>
      <c r="G417" s="174">
        <f t="shared" si="9"/>
        <v>0</v>
      </c>
    </row>
    <row r="418" spans="2:7" x14ac:dyDescent="0.3">
      <c r="B418" s="242">
        <v>32400</v>
      </c>
      <c r="C418" s="242">
        <v>13102</v>
      </c>
      <c r="D418" s="239" t="s">
        <v>1018</v>
      </c>
      <c r="E418" s="102">
        <f>IFERROR(VLOOKUP(B418&amp;C418,'C1'!$D$2:$Z$9988,2,FALSE),0)</f>
        <v>0</v>
      </c>
      <c r="F418" s="173"/>
      <c r="G418" s="174">
        <f t="shared" si="9"/>
        <v>0</v>
      </c>
    </row>
    <row r="419" spans="2:7" x14ac:dyDescent="0.3">
      <c r="B419" s="242">
        <v>32400</v>
      </c>
      <c r="C419" s="242">
        <v>13001</v>
      </c>
      <c r="D419" s="241" t="s">
        <v>836</v>
      </c>
      <c r="E419" s="102">
        <f>IFERROR(VLOOKUP(B419&amp;C419,'C1'!$D$2:$Z$9988,2,FALSE),0)</f>
        <v>500</v>
      </c>
      <c r="F419" s="173"/>
      <c r="G419" s="174">
        <f t="shared" si="9"/>
        <v>1</v>
      </c>
    </row>
    <row r="420" spans="2:7" x14ac:dyDescent="0.3">
      <c r="B420" s="242">
        <v>32400</v>
      </c>
      <c r="C420" s="242">
        <v>16000</v>
      </c>
      <c r="D420" s="241" t="s">
        <v>840</v>
      </c>
      <c r="E420" s="102">
        <f>IFERROR(VLOOKUP(B420&amp;C420,'C1'!$D$2:$Z$9988,2,FALSE),0)</f>
        <v>28311.041747675823</v>
      </c>
      <c r="F420" s="173"/>
      <c r="G420" s="174">
        <f t="shared" si="9"/>
        <v>1</v>
      </c>
    </row>
    <row r="421" spans="2:7" x14ac:dyDescent="0.3">
      <c r="B421" s="242">
        <v>32500</v>
      </c>
      <c r="C421" s="242">
        <v>13000</v>
      </c>
      <c r="D421" s="241" t="s">
        <v>841</v>
      </c>
      <c r="E421" s="102">
        <f>IFERROR(VLOOKUP(B421&amp;C421,'C1'!$D$2:$Z$9988,2,FALSE),0)</f>
        <v>0</v>
      </c>
      <c r="F421" s="173"/>
      <c r="G421" s="174">
        <f t="shared" si="9"/>
        <v>0</v>
      </c>
    </row>
    <row r="422" spans="2:7" x14ac:dyDescent="0.3">
      <c r="B422" s="242">
        <v>32500</v>
      </c>
      <c r="C422" s="242">
        <v>13002</v>
      </c>
      <c r="D422" s="241" t="s">
        <v>1019</v>
      </c>
      <c r="E422" s="102">
        <f>IFERROR(VLOOKUP(B422&amp;C422,'C1'!$D$2:$Z$9988,2,FALSE),0)</f>
        <v>0</v>
      </c>
      <c r="F422" s="173"/>
      <c r="G422" s="174">
        <f t="shared" si="9"/>
        <v>0</v>
      </c>
    </row>
    <row r="423" spans="2:7" x14ac:dyDescent="0.3">
      <c r="B423" s="116">
        <v>32500</v>
      </c>
      <c r="C423" s="116">
        <v>13001</v>
      </c>
      <c r="D423" s="241" t="s">
        <v>842</v>
      </c>
      <c r="E423" s="102">
        <f>IFERROR(VLOOKUP(B423&amp;C423,'C1'!$D$2:$Z$9988,2,FALSE),0)</f>
        <v>0</v>
      </c>
      <c r="F423" s="173"/>
      <c r="G423" s="174">
        <f t="shared" si="9"/>
        <v>0</v>
      </c>
    </row>
    <row r="424" spans="2:7" x14ac:dyDescent="0.3">
      <c r="B424" s="116">
        <v>32500</v>
      </c>
      <c r="C424" s="116">
        <v>15000</v>
      </c>
      <c r="D424" s="241" t="s">
        <v>843</v>
      </c>
      <c r="E424" s="102">
        <f>IFERROR(VLOOKUP(B424&amp;C424,'C1'!$D$2:$Z$9988,2,FALSE),0)</f>
        <v>0</v>
      </c>
      <c r="F424" s="173"/>
      <c r="G424" s="174">
        <f t="shared" si="9"/>
        <v>0</v>
      </c>
    </row>
    <row r="425" spans="2:7" x14ac:dyDescent="0.3">
      <c r="B425" s="242">
        <v>32500</v>
      </c>
      <c r="C425" s="242">
        <v>16203</v>
      </c>
      <c r="D425" s="241" t="s">
        <v>1020</v>
      </c>
      <c r="E425" s="102">
        <f>IFERROR(VLOOKUP(B425&amp;C425,'C1'!$D$2:$Z$9988,2,FALSE),0)</f>
        <v>0</v>
      </c>
      <c r="F425" s="173"/>
      <c r="G425" s="174">
        <f t="shared" si="9"/>
        <v>0</v>
      </c>
    </row>
    <row r="426" spans="2:7" x14ac:dyDescent="0.3">
      <c r="B426" s="116">
        <v>32500</v>
      </c>
      <c r="C426" s="116">
        <v>16000</v>
      </c>
      <c r="D426" s="241" t="s">
        <v>844</v>
      </c>
      <c r="E426" s="102">
        <f>IFERROR(VLOOKUP(B426&amp;C426,'C1'!$D$2:$Z$9988,2,FALSE),0)</f>
        <v>0</v>
      </c>
      <c r="F426" s="173"/>
      <c r="G426" s="174">
        <f t="shared" si="9"/>
        <v>0</v>
      </c>
    </row>
    <row r="427" spans="2:7" x14ac:dyDescent="0.3">
      <c r="B427" s="242">
        <v>32600</v>
      </c>
      <c r="C427" s="242">
        <v>12001</v>
      </c>
      <c r="D427" s="239" t="s">
        <v>845</v>
      </c>
      <c r="E427" s="102">
        <f>IFERROR(VLOOKUP(B427&amp;C427,'C1'!$D$2:$Z$9988,2,FALSE),0)</f>
        <v>34991.7674425</v>
      </c>
      <c r="F427" s="173"/>
      <c r="G427" s="174">
        <f t="shared" si="9"/>
        <v>1</v>
      </c>
    </row>
    <row r="428" spans="2:7" x14ac:dyDescent="0.3">
      <c r="B428" s="242">
        <v>32600</v>
      </c>
      <c r="C428" s="242">
        <v>12100</v>
      </c>
      <c r="D428" s="239" t="s">
        <v>1021</v>
      </c>
      <c r="E428" s="102">
        <f>IFERROR(VLOOKUP(B428&amp;C428,'C1'!$D$2:$Z$9988,2,FALSE),0)</f>
        <v>7758.0529665625008</v>
      </c>
      <c r="F428" s="173"/>
      <c r="G428" s="174">
        <f t="shared" si="9"/>
        <v>1</v>
      </c>
    </row>
    <row r="429" spans="2:7" x14ac:dyDescent="0.3">
      <c r="B429" s="242">
        <v>32600</v>
      </c>
      <c r="C429" s="242">
        <v>12101</v>
      </c>
      <c r="D429" s="239" t="s">
        <v>1022</v>
      </c>
      <c r="E429" s="102">
        <f>IFERROR(VLOOKUP(B429&amp;C429,'C1'!$D$2:$Z$9988,2,FALSE),0)</f>
        <v>0</v>
      </c>
      <c r="F429" s="173"/>
      <c r="G429" s="174">
        <f t="shared" si="9"/>
        <v>0</v>
      </c>
    </row>
    <row r="430" spans="2:7" x14ac:dyDescent="0.3">
      <c r="B430" s="242">
        <v>32600</v>
      </c>
      <c r="C430" s="242">
        <v>13000</v>
      </c>
      <c r="D430" s="239" t="s">
        <v>846</v>
      </c>
      <c r="E430" s="102">
        <f>IFERROR(VLOOKUP(B430&amp;C430,'C1'!$D$2:$Z$9988,2,FALSE),0)</f>
        <v>45197.250087500004</v>
      </c>
      <c r="F430" s="173"/>
      <c r="G430" s="174">
        <f t="shared" si="9"/>
        <v>1</v>
      </c>
    </row>
    <row r="431" spans="2:7" x14ac:dyDescent="0.3">
      <c r="B431" s="242">
        <v>32600</v>
      </c>
      <c r="C431" s="242">
        <v>13002</v>
      </c>
      <c r="D431" s="239" t="s">
        <v>847</v>
      </c>
      <c r="E431" s="102">
        <f>IFERROR(VLOOKUP(B431&amp;C431,'C1'!$D$2:$Z$9988,2,FALSE),0)</f>
        <v>5433.6433874999993</v>
      </c>
      <c r="F431" s="173"/>
      <c r="G431" s="174">
        <f t="shared" ref="G431:G494" si="10">IF(E431=0,0,1)</f>
        <v>1</v>
      </c>
    </row>
    <row r="432" spans="2:7" x14ac:dyDescent="0.3">
      <c r="B432" s="242">
        <v>32600</v>
      </c>
      <c r="C432" s="242">
        <v>13101</v>
      </c>
      <c r="D432" s="239" t="s">
        <v>848</v>
      </c>
      <c r="E432" s="102">
        <f>IFERROR(VLOOKUP(B432&amp;C432,'C1'!$D$2:$Z$9988,2,FALSE),0)</f>
        <v>0</v>
      </c>
      <c r="F432" s="173"/>
      <c r="G432" s="174">
        <f t="shared" si="10"/>
        <v>0</v>
      </c>
    </row>
    <row r="433" spans="2:7" x14ac:dyDescent="0.3">
      <c r="B433" s="242">
        <v>32600</v>
      </c>
      <c r="C433" s="242">
        <v>13102</v>
      </c>
      <c r="D433" s="239" t="s">
        <v>849</v>
      </c>
      <c r="E433" s="102">
        <f>IFERROR(VLOOKUP(B433&amp;C433,'C1'!$D$2:$Z$9988,2,FALSE),0)</f>
        <v>0</v>
      </c>
      <c r="F433" s="173"/>
      <c r="G433" s="174">
        <f t="shared" si="10"/>
        <v>0</v>
      </c>
    </row>
    <row r="434" spans="2:7" x14ac:dyDescent="0.3">
      <c r="B434" s="242">
        <v>32600</v>
      </c>
      <c r="C434" s="242">
        <v>15000</v>
      </c>
      <c r="D434" s="239" t="s">
        <v>850</v>
      </c>
      <c r="E434" s="102">
        <f>IFERROR(VLOOKUP(B434&amp;C434,'C1'!$D$2:$Z$9988,2,FALSE),0)</f>
        <v>500</v>
      </c>
      <c r="F434" s="173"/>
      <c r="G434" s="174">
        <f t="shared" si="10"/>
        <v>1</v>
      </c>
    </row>
    <row r="435" spans="2:7" x14ac:dyDescent="0.3">
      <c r="B435" s="242">
        <v>32600</v>
      </c>
      <c r="C435" s="242">
        <v>16000</v>
      </c>
      <c r="D435" s="239" t="s">
        <v>851</v>
      </c>
      <c r="E435" s="102">
        <f>IFERROR(VLOOKUP(B435&amp;C435,'C1'!$D$2:$Z$9988,2,FALSE),0)</f>
        <v>40204.923568621503</v>
      </c>
      <c r="F435" s="173"/>
      <c r="G435" s="174">
        <f t="shared" si="10"/>
        <v>1</v>
      </c>
    </row>
    <row r="436" spans="2:7" x14ac:dyDescent="0.3">
      <c r="B436" s="242">
        <v>32601</v>
      </c>
      <c r="C436" s="242">
        <v>12004</v>
      </c>
      <c r="D436" s="239" t="s">
        <v>1205</v>
      </c>
      <c r="E436" s="102">
        <f>IFERROR(VLOOKUP(B436&amp;C436,'C1'!$D$2:$Z$9988,2,FALSE),0)</f>
        <v>28114.329299604167</v>
      </c>
      <c r="F436" s="173"/>
      <c r="G436" s="174">
        <f t="shared" si="10"/>
        <v>1</v>
      </c>
    </row>
    <row r="437" spans="2:7" x14ac:dyDescent="0.3">
      <c r="B437" s="242">
        <v>32601</v>
      </c>
      <c r="C437" s="242">
        <v>12100</v>
      </c>
      <c r="D437" s="239" t="s">
        <v>1148</v>
      </c>
      <c r="E437" s="102">
        <f>IFERROR(VLOOKUP(B437&amp;C437,'C1'!$D$2:$Z$9988,2,FALSE),0)</f>
        <v>14329.810189770835</v>
      </c>
      <c r="F437" s="173"/>
      <c r="G437" s="174">
        <f t="shared" si="10"/>
        <v>1</v>
      </c>
    </row>
    <row r="438" spans="2:7" x14ac:dyDescent="0.3">
      <c r="B438" s="242">
        <v>32601</v>
      </c>
      <c r="C438" s="242">
        <v>12101</v>
      </c>
      <c r="D438" s="152" t="s">
        <v>1149</v>
      </c>
      <c r="E438" s="102">
        <f>IFERROR(VLOOKUP(B438&amp;C438,'C1'!$D$2:$Z$9988,2,FALSE),0)</f>
        <v>31404.429731263604</v>
      </c>
      <c r="F438" s="173"/>
      <c r="G438" s="174">
        <f t="shared" si="10"/>
        <v>1</v>
      </c>
    </row>
    <row r="439" spans="2:7" x14ac:dyDescent="0.3">
      <c r="B439" s="242">
        <v>32601</v>
      </c>
      <c r="C439" s="242">
        <v>13100</v>
      </c>
      <c r="D439" s="239" t="s">
        <v>852</v>
      </c>
      <c r="E439" s="102">
        <f>IFERROR(VLOOKUP(B439&amp;C439,'C1'!$D$2:$Z$9988,2,FALSE),0)</f>
        <v>0</v>
      </c>
      <c r="F439" s="173"/>
      <c r="G439" s="174">
        <f t="shared" si="10"/>
        <v>0</v>
      </c>
    </row>
    <row r="440" spans="2:7" x14ac:dyDescent="0.3">
      <c r="B440" s="242">
        <v>32601</v>
      </c>
      <c r="C440" s="242">
        <v>15000</v>
      </c>
      <c r="D440" s="239" t="s">
        <v>1146</v>
      </c>
      <c r="E440" s="102">
        <f>IFERROR(VLOOKUP(B440&amp;C440,'C1'!$D$2:$Z$9988,2,FALSE),0)</f>
        <v>0</v>
      </c>
      <c r="F440" s="173"/>
      <c r="G440" s="174">
        <f t="shared" si="10"/>
        <v>0</v>
      </c>
    </row>
    <row r="441" spans="2:7" x14ac:dyDescent="0.3">
      <c r="B441" s="242">
        <v>32601</v>
      </c>
      <c r="C441" s="242">
        <v>16000</v>
      </c>
      <c r="D441" s="239" t="s">
        <v>853</v>
      </c>
      <c r="E441" s="102">
        <f>IFERROR(VLOOKUP(B441&amp;C441,'C1'!$D$2:$Z$9988,2,FALSE),0)</f>
        <v>9394.1057678504148</v>
      </c>
      <c r="F441" s="173"/>
      <c r="G441" s="174">
        <f t="shared" si="10"/>
        <v>1</v>
      </c>
    </row>
    <row r="442" spans="2:7" x14ac:dyDescent="0.3">
      <c r="B442" s="242">
        <v>32602</v>
      </c>
      <c r="C442" s="242">
        <v>13000</v>
      </c>
      <c r="D442" s="239" t="s">
        <v>1023</v>
      </c>
      <c r="E442" s="102">
        <f>IFERROR(VLOOKUP(B442&amp;C442,'C1'!$D$2:$Z$9988,2,FALSE),0)</f>
        <v>15996.996884851165</v>
      </c>
      <c r="F442" s="173"/>
      <c r="G442" s="174">
        <f t="shared" si="10"/>
        <v>1</v>
      </c>
    </row>
    <row r="443" spans="2:7" x14ac:dyDescent="0.3">
      <c r="B443" s="242">
        <v>32602</v>
      </c>
      <c r="C443" s="242">
        <v>13002</v>
      </c>
      <c r="D443" s="239" t="s">
        <v>1151</v>
      </c>
      <c r="E443" s="102">
        <f>IFERROR(VLOOKUP(B443&amp;C443,'C1'!$D$2:$Z$9988,2,FALSE),0)</f>
        <v>0</v>
      </c>
      <c r="F443" s="173"/>
      <c r="G443" s="174">
        <f t="shared" si="10"/>
        <v>0</v>
      </c>
    </row>
    <row r="444" spans="2:7" x14ac:dyDescent="0.3">
      <c r="B444" s="242">
        <v>32602</v>
      </c>
      <c r="C444" s="242">
        <v>13100</v>
      </c>
      <c r="D444" s="239" t="s">
        <v>854</v>
      </c>
      <c r="E444" s="102">
        <f>IFERROR(VLOOKUP(B444&amp;C444,'C1'!$D$2:$Z$9988,2,FALSE),0)</f>
        <v>0</v>
      </c>
      <c r="F444" s="173"/>
      <c r="G444" s="174">
        <f t="shared" si="10"/>
        <v>0</v>
      </c>
    </row>
    <row r="445" spans="2:7" x14ac:dyDescent="0.3">
      <c r="B445" s="242">
        <v>32602</v>
      </c>
      <c r="C445" s="242">
        <v>13101</v>
      </c>
      <c r="D445" s="239" t="s">
        <v>1152</v>
      </c>
      <c r="E445" s="102">
        <f>IFERROR(VLOOKUP(B445&amp;C445,'C1'!$D$2:$Z$9988,2,FALSE),0)</f>
        <v>0</v>
      </c>
      <c r="F445" s="173"/>
      <c r="G445" s="174">
        <f t="shared" si="10"/>
        <v>0</v>
      </c>
    </row>
    <row r="446" spans="2:7" x14ac:dyDescent="0.3">
      <c r="B446" s="242">
        <v>32602</v>
      </c>
      <c r="C446" s="242">
        <v>13102</v>
      </c>
      <c r="D446" s="239" t="s">
        <v>855</v>
      </c>
      <c r="E446" s="102">
        <f>IFERROR(VLOOKUP(B446&amp;C446,'C1'!$D$2:$Z$9988,2,FALSE),0)</f>
        <v>870.38797407749985</v>
      </c>
      <c r="F446" s="173"/>
      <c r="G446" s="174">
        <f t="shared" si="10"/>
        <v>1</v>
      </c>
    </row>
    <row r="447" spans="2:7" x14ac:dyDescent="0.3">
      <c r="B447" s="242">
        <v>32602</v>
      </c>
      <c r="C447" s="242">
        <v>16000</v>
      </c>
      <c r="D447" s="239" t="s">
        <v>856</v>
      </c>
      <c r="E447" s="102">
        <f>IFERROR(VLOOKUP(B447&amp;C447,'C1'!$D$2:$Z$9988,2,FALSE),0)</f>
        <v>5212.7706191737798</v>
      </c>
      <c r="F447" s="173"/>
      <c r="G447" s="174">
        <f t="shared" si="10"/>
        <v>1</v>
      </c>
    </row>
    <row r="448" spans="2:7" x14ac:dyDescent="0.3">
      <c r="B448" s="242">
        <v>32603</v>
      </c>
      <c r="C448" s="242">
        <v>16209</v>
      </c>
      <c r="D448" s="239" t="s">
        <v>858</v>
      </c>
      <c r="E448" s="102">
        <f>IFERROR(VLOOKUP(B448&amp;C448,'C1'!$D$2:$Z$9988,2,FALSE),0)</f>
        <v>9000</v>
      </c>
      <c r="F448" s="173"/>
      <c r="G448" s="174">
        <f t="shared" si="10"/>
        <v>1</v>
      </c>
    </row>
    <row r="449" spans="2:7" x14ac:dyDescent="0.3">
      <c r="B449" s="242">
        <v>32603</v>
      </c>
      <c r="C449" s="242">
        <v>16000</v>
      </c>
      <c r="D449" s="239" t="s">
        <v>857</v>
      </c>
      <c r="E449" s="102">
        <f>IFERROR(VLOOKUP(B449&amp;C449,'C1'!$D$2:$Z$9988,2,FALSE),0)</f>
        <v>1170</v>
      </c>
      <c r="F449" s="173"/>
      <c r="G449" s="174">
        <f t="shared" si="10"/>
        <v>1</v>
      </c>
    </row>
    <row r="450" spans="2:7" x14ac:dyDescent="0.3">
      <c r="B450" s="242">
        <v>32604</v>
      </c>
      <c r="C450" s="242">
        <v>16209</v>
      </c>
      <c r="D450" s="239" t="s">
        <v>860</v>
      </c>
      <c r="E450" s="102">
        <f>IFERROR(VLOOKUP(B450&amp;C450,'C1'!$D$2:$Z$9988,2,FALSE),0)</f>
        <v>18000</v>
      </c>
      <c r="F450" s="173"/>
      <c r="G450" s="174">
        <f t="shared" si="10"/>
        <v>1</v>
      </c>
    </row>
    <row r="451" spans="2:7" x14ac:dyDescent="0.3">
      <c r="B451" s="242">
        <v>32604</v>
      </c>
      <c r="C451" s="242">
        <v>16000</v>
      </c>
      <c r="D451" s="239" t="s">
        <v>859</v>
      </c>
      <c r="E451" s="102">
        <f>IFERROR(VLOOKUP(B451&amp;C451,'C1'!$D$2:$Z$9988,2,FALSE),0)</f>
        <v>1950</v>
      </c>
      <c r="F451" s="173"/>
      <c r="G451" s="174">
        <f t="shared" si="10"/>
        <v>1</v>
      </c>
    </row>
    <row r="452" spans="2:7" x14ac:dyDescent="0.3">
      <c r="B452" s="242">
        <v>33210</v>
      </c>
      <c r="C452" s="242">
        <v>12005</v>
      </c>
      <c r="D452" s="239" t="s">
        <v>1153</v>
      </c>
      <c r="E452" s="102">
        <f>IFERROR(VLOOKUP(B452&amp;C452,'C1'!$D$2:$Z$9988,2,FALSE),0)</f>
        <v>0</v>
      </c>
      <c r="F452" s="173"/>
      <c r="G452" s="174">
        <f t="shared" si="10"/>
        <v>0</v>
      </c>
    </row>
    <row r="453" spans="2:7" x14ac:dyDescent="0.3">
      <c r="B453" s="242">
        <v>33210</v>
      </c>
      <c r="C453" s="242">
        <v>12001</v>
      </c>
      <c r="D453" s="239" t="s">
        <v>861</v>
      </c>
      <c r="E453" s="102">
        <f>IFERROR(VLOOKUP(B453&amp;C453,'C1'!$D$2:$Z$9988,2,FALSE),0)</f>
        <v>15905.348837500002</v>
      </c>
      <c r="F453" s="173"/>
      <c r="G453" s="174">
        <f t="shared" si="10"/>
        <v>1</v>
      </c>
    </row>
    <row r="454" spans="2:7" x14ac:dyDescent="0.3">
      <c r="B454" s="242">
        <v>33210</v>
      </c>
      <c r="C454" s="242">
        <v>12006</v>
      </c>
      <c r="D454" s="239" t="s">
        <v>862</v>
      </c>
      <c r="E454" s="102">
        <f>IFERROR(VLOOKUP(B454&amp;C454,'C1'!$D$2:$Z$9988,2,FALSE),0)</f>
        <v>1154.6368749999999</v>
      </c>
      <c r="F454" s="173"/>
      <c r="G454" s="174">
        <f t="shared" si="10"/>
        <v>1</v>
      </c>
    </row>
    <row r="455" spans="2:7" x14ac:dyDescent="0.3">
      <c r="B455" s="242">
        <v>33210</v>
      </c>
      <c r="C455" s="242">
        <v>12100</v>
      </c>
      <c r="D455" s="239" t="s">
        <v>863</v>
      </c>
      <c r="E455" s="102">
        <f>IFERROR(VLOOKUP(B455&amp;C455,'C1'!$D$2:$Z$9988,2,FALSE),0)</f>
        <v>10057.1078125</v>
      </c>
      <c r="F455" s="173"/>
      <c r="G455" s="174">
        <f t="shared" si="10"/>
        <v>1</v>
      </c>
    </row>
    <row r="456" spans="2:7" x14ac:dyDescent="0.3">
      <c r="B456" s="242">
        <v>33210</v>
      </c>
      <c r="C456" s="242">
        <v>12101</v>
      </c>
      <c r="D456" s="239" t="s">
        <v>864</v>
      </c>
      <c r="E456" s="102">
        <f>IFERROR(VLOOKUP(B456&amp;C456,'C1'!$D$2:$Z$9988,2,FALSE),0)</f>
        <v>8559.4211111111126</v>
      </c>
      <c r="F456" s="173"/>
      <c r="G456" s="174">
        <f t="shared" si="10"/>
        <v>1</v>
      </c>
    </row>
    <row r="457" spans="2:7" x14ac:dyDescent="0.3">
      <c r="B457" s="116">
        <v>33210</v>
      </c>
      <c r="C457" s="116">
        <v>13000</v>
      </c>
      <c r="D457" s="239" t="s">
        <v>1024</v>
      </c>
      <c r="E457" s="102">
        <f>IFERROR(VLOOKUP(B457&amp;C457,'C1'!$D$2:$Z$9988,2,FALSE),0)</f>
        <v>16352.633937500003</v>
      </c>
      <c r="F457" s="173"/>
      <c r="G457" s="174">
        <f t="shared" si="10"/>
        <v>1</v>
      </c>
    </row>
    <row r="458" spans="2:7" x14ac:dyDescent="0.3">
      <c r="B458" s="116">
        <v>33210</v>
      </c>
      <c r="C458" s="116">
        <v>13001</v>
      </c>
      <c r="D458" s="239" t="s">
        <v>865</v>
      </c>
      <c r="E458" s="102">
        <f>IFERROR(VLOOKUP(B458&amp;C458,'C1'!$D$2:$Z$9988,2,FALSE),0)</f>
        <v>200</v>
      </c>
      <c r="F458" s="173"/>
      <c r="G458" s="174">
        <f t="shared" si="10"/>
        <v>1</v>
      </c>
    </row>
    <row r="459" spans="2:7" x14ac:dyDescent="0.3">
      <c r="B459" s="116">
        <v>33210</v>
      </c>
      <c r="C459" s="116">
        <v>15000</v>
      </c>
      <c r="D459" s="239" t="s">
        <v>866</v>
      </c>
      <c r="E459" s="102">
        <f>IFERROR(VLOOKUP(B459&amp;C459,'C1'!$D$2:$Z$9988,2,FALSE),0)</f>
        <v>600</v>
      </c>
      <c r="F459" s="173"/>
      <c r="G459" s="174">
        <f t="shared" si="10"/>
        <v>1</v>
      </c>
    </row>
    <row r="460" spans="2:7" x14ac:dyDescent="0.3">
      <c r="B460" s="242">
        <v>33210</v>
      </c>
      <c r="C460" s="242">
        <v>16203</v>
      </c>
      <c r="D460" s="239" t="s">
        <v>1025</v>
      </c>
      <c r="E460" s="102">
        <f>IFERROR(VLOOKUP(B460&amp;C460,'C1'!$D$2:$Z$9988,2,FALSE),0)</f>
        <v>0</v>
      </c>
      <c r="F460" s="173"/>
      <c r="G460" s="174">
        <f t="shared" si="10"/>
        <v>0</v>
      </c>
    </row>
    <row r="461" spans="2:7" x14ac:dyDescent="0.3">
      <c r="B461" s="116">
        <v>33210</v>
      </c>
      <c r="C461" s="116">
        <v>16000</v>
      </c>
      <c r="D461" s="239" t="s">
        <v>867</v>
      </c>
      <c r="E461" s="102">
        <f>IFERROR(VLOOKUP(B461&amp;C461,'C1'!$D$2:$Z$9988,2,FALSE),0)</f>
        <v>16540.049918451252</v>
      </c>
      <c r="F461" s="173"/>
      <c r="G461" s="174">
        <f t="shared" si="10"/>
        <v>1</v>
      </c>
    </row>
    <row r="462" spans="2:7" x14ac:dyDescent="0.3">
      <c r="B462" s="242">
        <v>33400</v>
      </c>
      <c r="C462" s="242">
        <v>13000</v>
      </c>
      <c r="D462" s="239" t="s">
        <v>1026</v>
      </c>
      <c r="E462" s="102">
        <f>IFERROR(VLOOKUP(B462&amp;C462,'C1'!$D$2:$Z$9988,2,FALSE),0)</f>
        <v>51481.777254166678</v>
      </c>
      <c r="F462" s="173"/>
      <c r="G462" s="174">
        <f t="shared" si="10"/>
        <v>1</v>
      </c>
    </row>
    <row r="463" spans="2:7" x14ac:dyDescent="0.3">
      <c r="B463" s="242">
        <v>33400</v>
      </c>
      <c r="C463" s="242">
        <v>13002</v>
      </c>
      <c r="D463" s="239" t="s">
        <v>1155</v>
      </c>
      <c r="E463" s="102">
        <v>0</v>
      </c>
      <c r="F463" s="173"/>
      <c r="G463" s="174">
        <f t="shared" si="10"/>
        <v>0</v>
      </c>
    </row>
    <row r="464" spans="2:7" x14ac:dyDescent="0.3">
      <c r="B464" s="242">
        <v>33400</v>
      </c>
      <c r="C464" s="242">
        <v>12100</v>
      </c>
      <c r="D464" s="239" t="s">
        <v>1027</v>
      </c>
      <c r="E464" s="102">
        <f>IFERROR(VLOOKUP(B464&amp;C464,'C1'!$D$2:$Z$9988,2,FALSE),0)</f>
        <v>0</v>
      </c>
      <c r="F464" s="173"/>
      <c r="G464" s="174">
        <f t="shared" si="10"/>
        <v>0</v>
      </c>
    </row>
    <row r="465" spans="1:7" x14ac:dyDescent="0.3">
      <c r="A465" s="191"/>
      <c r="B465" s="242">
        <v>33400</v>
      </c>
      <c r="C465" s="242">
        <v>12101</v>
      </c>
      <c r="D465" s="239" t="s">
        <v>1028</v>
      </c>
      <c r="E465" s="102">
        <f>IFERROR(VLOOKUP(B465&amp;C465,'C1'!$D$2:$Z$9988,2,FALSE),0)</f>
        <v>0</v>
      </c>
      <c r="F465" s="173"/>
      <c r="G465" s="174">
        <f t="shared" si="10"/>
        <v>0</v>
      </c>
    </row>
    <row r="466" spans="1:7" x14ac:dyDescent="0.3">
      <c r="A466" s="191"/>
      <c r="B466" s="242">
        <v>33400</v>
      </c>
      <c r="C466" s="242">
        <v>12105</v>
      </c>
      <c r="D466" s="239" t="s">
        <v>1029</v>
      </c>
      <c r="E466" s="102">
        <f>IFERROR(VLOOKUP(B466&amp;C466,'C1'!$D$2:$Z$9988,2,FALSE),0)</f>
        <v>0</v>
      </c>
      <c r="F466" s="173"/>
      <c r="G466" s="174">
        <f t="shared" si="10"/>
        <v>0</v>
      </c>
    </row>
    <row r="467" spans="1:7" x14ac:dyDescent="0.3">
      <c r="A467" s="191"/>
      <c r="B467" s="242">
        <v>33400</v>
      </c>
      <c r="C467" s="242">
        <v>13101</v>
      </c>
      <c r="D467" s="153" t="s">
        <v>868</v>
      </c>
      <c r="E467" s="102">
        <f>IFERROR(VLOOKUP(B467&amp;C467,'C1'!$D$2:$Z$9988,2,FALSE),0)</f>
        <v>0</v>
      </c>
      <c r="F467" s="173"/>
      <c r="G467" s="174">
        <f t="shared" si="10"/>
        <v>0</v>
      </c>
    </row>
    <row r="468" spans="1:7" x14ac:dyDescent="0.3">
      <c r="A468" s="191"/>
      <c r="B468" s="242">
        <v>33400</v>
      </c>
      <c r="C468" s="242">
        <v>13102</v>
      </c>
      <c r="D468" s="153" t="s">
        <v>1030</v>
      </c>
      <c r="E468" s="102">
        <f>IFERROR(VLOOKUP(B468&amp;C468,'C1'!$D$2:$Z$9988,2,FALSE),0)</f>
        <v>4937.8534499999996</v>
      </c>
      <c r="F468" s="173"/>
      <c r="G468" s="174">
        <f t="shared" si="10"/>
        <v>1</v>
      </c>
    </row>
    <row r="469" spans="1:7" x14ac:dyDescent="0.3">
      <c r="A469" s="191"/>
      <c r="B469" s="242">
        <v>33400</v>
      </c>
      <c r="C469" s="242">
        <v>15000</v>
      </c>
      <c r="D469" s="153" t="s">
        <v>869</v>
      </c>
      <c r="E469" s="102">
        <f>IFERROR(VLOOKUP(B469&amp;C469,'C1'!$D$2:$Z$9988,2,FALSE),0)</f>
        <v>800</v>
      </c>
      <c r="F469" s="173"/>
      <c r="G469" s="174">
        <f t="shared" si="10"/>
        <v>1</v>
      </c>
    </row>
    <row r="470" spans="1:7" x14ac:dyDescent="0.3">
      <c r="A470" s="191"/>
      <c r="B470" s="242">
        <v>33400</v>
      </c>
      <c r="C470" s="242">
        <v>15100</v>
      </c>
      <c r="D470" s="153" t="s">
        <v>870</v>
      </c>
      <c r="E470" s="102">
        <f>IFERROR(VLOOKUP(B470&amp;C470,'C1'!$D$2:$Z$9988,2,FALSE),0)</f>
        <v>400</v>
      </c>
      <c r="F470" s="173"/>
      <c r="G470" s="174">
        <f t="shared" si="10"/>
        <v>1</v>
      </c>
    </row>
    <row r="471" spans="1:7" x14ac:dyDescent="0.3">
      <c r="A471" s="191"/>
      <c r="B471" s="242">
        <v>33400</v>
      </c>
      <c r="C471" s="242">
        <v>16000</v>
      </c>
      <c r="D471" s="153" t="s">
        <v>1031</v>
      </c>
      <c r="E471" s="102">
        <f>IFERROR(VLOOKUP(B471&amp;C471,'C1'!$D$2:$Z$9988,2,FALSE),0)</f>
        <v>17825.884762901249</v>
      </c>
      <c r="F471" s="173"/>
      <c r="G471" s="174">
        <f t="shared" si="10"/>
        <v>1</v>
      </c>
    </row>
    <row r="472" spans="1:7" x14ac:dyDescent="0.3">
      <c r="A472" s="191"/>
      <c r="B472" s="242">
        <v>33400</v>
      </c>
      <c r="C472" s="242">
        <v>16203</v>
      </c>
      <c r="D472" s="153" t="s">
        <v>1032</v>
      </c>
      <c r="E472" s="102">
        <f>IFERROR(VLOOKUP(B472&amp;C472,'C1'!$D$2:$Z$9988,2,FALSE),0)</f>
        <v>0</v>
      </c>
      <c r="F472" s="173"/>
      <c r="G472" s="174">
        <f t="shared" si="10"/>
        <v>0</v>
      </c>
    </row>
    <row r="473" spans="1:7" x14ac:dyDescent="0.3">
      <c r="A473" s="191"/>
      <c r="B473" s="242">
        <v>33410</v>
      </c>
      <c r="C473" s="242">
        <v>12001</v>
      </c>
      <c r="D473" s="153" t="s">
        <v>1158</v>
      </c>
      <c r="E473" s="102">
        <f>IFERROR(VLOOKUP(B473&amp;C473,'C1'!$D$2:$Z$9988,2,FALSE),0)</f>
        <v>15905.348837500002</v>
      </c>
      <c r="F473" s="173"/>
      <c r="G473" s="174">
        <f t="shared" si="10"/>
        <v>1</v>
      </c>
    </row>
    <row r="474" spans="1:7" x14ac:dyDescent="0.3">
      <c r="A474" s="191"/>
      <c r="B474" s="242">
        <v>33410</v>
      </c>
      <c r="C474" s="242">
        <v>12002</v>
      </c>
      <c r="D474" s="153" t="s">
        <v>871</v>
      </c>
      <c r="E474" s="102">
        <f>IFERROR(VLOOKUP(B474&amp;C474,'C1'!$D$2:$Z$9988,2,FALSE),0)</f>
        <v>14182.302825000001</v>
      </c>
      <c r="F474" s="173"/>
      <c r="G474" s="174">
        <f t="shared" si="10"/>
        <v>1</v>
      </c>
    </row>
    <row r="475" spans="1:7" x14ac:dyDescent="0.3">
      <c r="A475" s="191"/>
      <c r="B475" s="242">
        <v>33410</v>
      </c>
      <c r="C475" s="242">
        <v>12100</v>
      </c>
      <c r="D475" s="153" t="s">
        <v>1033</v>
      </c>
      <c r="E475" s="102">
        <f>IFERROR(VLOOKUP(B475&amp;C475,'C1'!$D$2:$Z$9988,2,FALSE),0)</f>
        <v>18853.528662500001</v>
      </c>
      <c r="F475" s="173"/>
      <c r="G475" s="174">
        <f t="shared" si="10"/>
        <v>1</v>
      </c>
    </row>
    <row r="476" spans="1:7" x14ac:dyDescent="0.3">
      <c r="B476" s="242">
        <v>33410</v>
      </c>
      <c r="C476" s="242">
        <v>12101</v>
      </c>
      <c r="D476" s="153" t="s">
        <v>1034</v>
      </c>
      <c r="E476" s="102">
        <f>IFERROR(VLOOKUP(B476&amp;C476,'C1'!$D$2:$Z$9988,2,FALSE),0)</f>
        <v>1494.64</v>
      </c>
      <c r="F476" s="173"/>
      <c r="G476" s="174">
        <f t="shared" si="10"/>
        <v>1</v>
      </c>
    </row>
    <row r="477" spans="1:7" x14ac:dyDescent="0.3">
      <c r="B477" s="242">
        <v>33410</v>
      </c>
      <c r="C477" s="242">
        <v>13100</v>
      </c>
      <c r="D477" s="239" t="s">
        <v>1035</v>
      </c>
      <c r="E477" s="102">
        <f>IFERROR(VLOOKUP(B477&amp;C477,'C1'!$D$2:$Z$9988,2,FALSE),0)</f>
        <v>0</v>
      </c>
      <c r="F477" s="173"/>
      <c r="G477" s="174">
        <f t="shared" si="10"/>
        <v>0</v>
      </c>
    </row>
    <row r="478" spans="1:7" x14ac:dyDescent="0.3">
      <c r="B478" s="242">
        <v>33410</v>
      </c>
      <c r="C478" s="242">
        <v>13102</v>
      </c>
      <c r="D478" s="239" t="s">
        <v>872</v>
      </c>
      <c r="E478" s="102">
        <f>IFERROR(VLOOKUP(B478&amp;C478,'C1'!$D$2:$Z$9988,2,FALSE),0)</f>
        <v>0</v>
      </c>
      <c r="F478" s="173"/>
      <c r="G478" s="174">
        <f t="shared" si="10"/>
        <v>0</v>
      </c>
    </row>
    <row r="479" spans="1:7" x14ac:dyDescent="0.3">
      <c r="B479" s="242">
        <v>33410</v>
      </c>
      <c r="C479" s="242">
        <v>15000</v>
      </c>
      <c r="D479" s="239" t="s">
        <v>873</v>
      </c>
      <c r="E479" s="102">
        <f>IFERROR(VLOOKUP(B479&amp;C479,'C1'!$D$2:$Z$9988,2,FALSE),0)</f>
        <v>200</v>
      </c>
      <c r="F479" s="173"/>
      <c r="G479" s="174">
        <f t="shared" si="10"/>
        <v>1</v>
      </c>
    </row>
    <row r="480" spans="1:7" x14ac:dyDescent="0.3">
      <c r="B480" s="242">
        <v>33410</v>
      </c>
      <c r="C480" s="242">
        <v>15100</v>
      </c>
      <c r="D480" s="239" t="s">
        <v>874</v>
      </c>
      <c r="E480" s="102">
        <f>IFERROR(VLOOKUP(B480&amp;C480,'C1'!$D$2:$Z$9988,2,FALSE),0)</f>
        <v>200</v>
      </c>
      <c r="F480" s="173"/>
      <c r="G480" s="174">
        <f t="shared" si="10"/>
        <v>1</v>
      </c>
    </row>
    <row r="481" spans="2:7" x14ac:dyDescent="0.3">
      <c r="B481" s="242">
        <v>33410</v>
      </c>
      <c r="C481" s="242">
        <v>16000</v>
      </c>
      <c r="D481" s="239" t="s">
        <v>1036</v>
      </c>
      <c r="E481" s="102">
        <f>IFERROR(VLOOKUP(B481&amp;C481,'C1'!$D$2:$Z$9988,2,FALSE),0)</f>
        <v>16179.811160259998</v>
      </c>
      <c r="F481" s="173"/>
      <c r="G481" s="174">
        <f t="shared" si="10"/>
        <v>1</v>
      </c>
    </row>
    <row r="482" spans="2:7" x14ac:dyDescent="0.3">
      <c r="B482" s="242">
        <v>33410</v>
      </c>
      <c r="C482" s="242">
        <v>16203</v>
      </c>
      <c r="D482" s="239" t="s">
        <v>1037</v>
      </c>
      <c r="E482" s="102">
        <f>IFERROR(VLOOKUP(B482&amp;C482,'C1'!$D$2:$Z$9988,2,FALSE),0)</f>
        <v>0</v>
      </c>
      <c r="F482" s="173"/>
      <c r="G482" s="174">
        <f t="shared" si="10"/>
        <v>0</v>
      </c>
    </row>
    <row r="483" spans="2:7" x14ac:dyDescent="0.3">
      <c r="B483" s="242">
        <v>33411</v>
      </c>
      <c r="C483" s="242">
        <v>15000</v>
      </c>
      <c r="D483" s="239" t="s">
        <v>1162</v>
      </c>
      <c r="E483" s="102">
        <f>IFERROR(VLOOKUP(B483&amp;C483,'C1'!$D$2:$Z$9988,2,FALSE),0)</f>
        <v>0</v>
      </c>
      <c r="F483" s="173"/>
      <c r="G483" s="174">
        <f t="shared" si="10"/>
        <v>0</v>
      </c>
    </row>
    <row r="484" spans="2:7" x14ac:dyDescent="0.3">
      <c r="B484" s="242">
        <v>33411</v>
      </c>
      <c r="C484" s="242">
        <v>12002</v>
      </c>
      <c r="D484" s="239" t="s">
        <v>1163</v>
      </c>
      <c r="E484" s="102">
        <f>IFERROR(VLOOKUP(B484&amp;C484,'C1'!$D$2:$Z$9988,2,FALSE),0)</f>
        <v>0</v>
      </c>
      <c r="F484" s="173"/>
      <c r="G484" s="174">
        <f t="shared" si="10"/>
        <v>0</v>
      </c>
    </row>
    <row r="485" spans="2:7" x14ac:dyDescent="0.3">
      <c r="B485" s="242">
        <v>33411</v>
      </c>
      <c r="C485" s="242">
        <v>12100</v>
      </c>
      <c r="D485" s="239" t="s">
        <v>1164</v>
      </c>
      <c r="E485" s="102">
        <f>IFERROR(VLOOKUP(B485&amp;C485,'C1'!$D$2:$Z$9988,2,FALSE),0)</f>
        <v>0</v>
      </c>
      <c r="F485" s="173"/>
      <c r="G485" s="174">
        <f t="shared" si="10"/>
        <v>0</v>
      </c>
    </row>
    <row r="486" spans="2:7" x14ac:dyDescent="0.3">
      <c r="B486" s="242">
        <v>33411</v>
      </c>
      <c r="C486" s="242">
        <v>16000</v>
      </c>
      <c r="D486" s="239" t="s">
        <v>1165</v>
      </c>
      <c r="E486" s="102">
        <f>IFERROR(VLOOKUP(B486&amp;C486,'C1'!$D$2:$Z$9988,2,FALSE),0)</f>
        <v>0</v>
      </c>
      <c r="F486" s="173"/>
      <c r="G486" s="174">
        <f t="shared" si="10"/>
        <v>0</v>
      </c>
    </row>
    <row r="487" spans="2:7" x14ac:dyDescent="0.3">
      <c r="B487" s="242">
        <v>33800</v>
      </c>
      <c r="C487" s="242">
        <v>12004</v>
      </c>
      <c r="D487" s="239" t="s">
        <v>1166</v>
      </c>
      <c r="E487" s="102">
        <f>IFERROR(VLOOKUP(B487&amp;C487,'C1'!$D$2:$Z$9988,2,FALSE),0)</f>
        <v>0</v>
      </c>
      <c r="F487" s="173"/>
      <c r="G487" s="174">
        <f t="shared" si="10"/>
        <v>0</v>
      </c>
    </row>
    <row r="488" spans="2:7" x14ac:dyDescent="0.3">
      <c r="B488" s="242">
        <v>33800</v>
      </c>
      <c r="C488" s="242">
        <v>12100</v>
      </c>
      <c r="D488" s="239" t="s">
        <v>1167</v>
      </c>
      <c r="E488" s="102">
        <f>IFERROR(VLOOKUP(B488&amp;C488,'C1'!$D$2:$Z$9988,2,FALSE),0)</f>
        <v>0</v>
      </c>
      <c r="F488" s="173"/>
      <c r="G488" s="174">
        <f t="shared" si="10"/>
        <v>0</v>
      </c>
    </row>
    <row r="489" spans="2:7" x14ac:dyDescent="0.3">
      <c r="B489" s="242">
        <v>33800</v>
      </c>
      <c r="C489" s="242">
        <v>12101</v>
      </c>
      <c r="D489" s="239" t="s">
        <v>1168</v>
      </c>
      <c r="E489" s="102">
        <f>IFERROR(VLOOKUP(B489&amp;C489,'C1'!$D$2:$Z$9988,2,FALSE),0)</f>
        <v>0</v>
      </c>
      <c r="F489" s="173"/>
      <c r="G489" s="174">
        <f t="shared" si="10"/>
        <v>0</v>
      </c>
    </row>
    <row r="490" spans="2:7" x14ac:dyDescent="0.3">
      <c r="B490" s="242">
        <v>33800</v>
      </c>
      <c r="C490" s="242">
        <v>16000</v>
      </c>
      <c r="D490" s="239" t="s">
        <v>1169</v>
      </c>
      <c r="E490" s="102">
        <f>IFERROR(VLOOKUP(B490&amp;C490,'C1'!$D$2:$Z$9988,2,FALSE),0)</f>
        <v>0</v>
      </c>
      <c r="F490" s="173"/>
      <c r="G490" s="174">
        <f t="shared" si="10"/>
        <v>0</v>
      </c>
    </row>
    <row r="491" spans="2:7" x14ac:dyDescent="0.3">
      <c r="B491" s="242">
        <v>34000</v>
      </c>
      <c r="C491" s="242">
        <v>12004</v>
      </c>
      <c r="D491" s="239" t="s">
        <v>1038</v>
      </c>
      <c r="E491" s="102">
        <f>IFERROR(VLOOKUP(B491&amp;C491,'C1'!$D$2:$Z$9988,2,FALSE),0)</f>
        <v>40328.717547813743</v>
      </c>
      <c r="F491" s="173"/>
      <c r="G491" s="174">
        <f t="shared" si="10"/>
        <v>1</v>
      </c>
    </row>
    <row r="492" spans="2:7" x14ac:dyDescent="0.3">
      <c r="B492" s="242">
        <v>34000</v>
      </c>
      <c r="C492" s="242">
        <v>12005</v>
      </c>
      <c r="D492" s="239" t="s">
        <v>875</v>
      </c>
      <c r="E492" s="102">
        <f>IFERROR(VLOOKUP(B492&amp;C492,'C1'!$D$2:$Z$9988,2,FALSE),0)</f>
        <v>0</v>
      </c>
      <c r="F492" s="173"/>
      <c r="G492" s="174">
        <f t="shared" si="10"/>
        <v>0</v>
      </c>
    </row>
    <row r="493" spans="2:7" x14ac:dyDescent="0.3">
      <c r="B493" s="242">
        <v>34000</v>
      </c>
      <c r="C493" s="242">
        <v>12006</v>
      </c>
      <c r="D493" s="239" t="s">
        <v>1039</v>
      </c>
      <c r="E493" s="102">
        <f>IFERROR(VLOOKUP(B493&amp;C493,'C1'!$D$2:$Z$9988,2,FALSE),0)</f>
        <v>309.00982499999998</v>
      </c>
      <c r="F493" s="173"/>
      <c r="G493" s="174">
        <f t="shared" si="10"/>
        <v>1</v>
      </c>
    </row>
    <row r="494" spans="2:7" x14ac:dyDescent="0.3">
      <c r="B494" s="242">
        <v>34000</v>
      </c>
      <c r="C494" s="242">
        <v>12100</v>
      </c>
      <c r="D494" s="239" t="s">
        <v>876</v>
      </c>
      <c r="E494" s="102">
        <f>IFERROR(VLOOKUP(B494&amp;C494,'C1'!$D$2:$Z$9988,2,FALSE),0)</f>
        <v>20555.45631192375</v>
      </c>
      <c r="F494" s="173"/>
      <c r="G494" s="174">
        <f t="shared" si="10"/>
        <v>1</v>
      </c>
    </row>
    <row r="495" spans="2:7" x14ac:dyDescent="0.3">
      <c r="B495" s="242">
        <v>34000</v>
      </c>
      <c r="C495" s="129">
        <v>12101</v>
      </c>
      <c r="D495" s="154" t="s">
        <v>877</v>
      </c>
      <c r="E495" s="102">
        <f>IFERROR(VLOOKUP(B495&amp;C495,'C1'!$D$2:$Z$9988,2,FALSE),0)</f>
        <v>15930.60175727451</v>
      </c>
      <c r="F495" s="173"/>
      <c r="G495" s="174">
        <f t="shared" ref="G495:G558" si="11">IF(E495=0,0,1)</f>
        <v>1</v>
      </c>
    </row>
    <row r="496" spans="2:7" x14ac:dyDescent="0.3">
      <c r="B496" s="127">
        <v>34000</v>
      </c>
      <c r="C496" s="130">
        <v>13000</v>
      </c>
      <c r="D496" s="155" t="s">
        <v>878</v>
      </c>
      <c r="E496" s="102">
        <f>IFERROR(VLOOKUP(B496&amp;C496,'C1'!$D$2:$Z$9988,2,FALSE),0)</f>
        <v>189429.11712377451</v>
      </c>
      <c r="F496" s="173"/>
      <c r="G496" s="174">
        <f t="shared" si="11"/>
        <v>1</v>
      </c>
    </row>
    <row r="497" spans="2:7" x14ac:dyDescent="0.3">
      <c r="B497" s="128">
        <v>34000</v>
      </c>
      <c r="C497" s="131">
        <v>13002</v>
      </c>
      <c r="D497" s="155" t="s">
        <v>880</v>
      </c>
      <c r="E497" s="102">
        <f>IFERROR(VLOOKUP(B497&amp;C497,'C1'!$D$2:$Z$9988,2,FALSE),0)</f>
        <v>4017.1277249999998</v>
      </c>
      <c r="F497" s="173"/>
      <c r="G497" s="174">
        <f t="shared" si="11"/>
        <v>1</v>
      </c>
    </row>
    <row r="498" spans="2:7" x14ac:dyDescent="0.3">
      <c r="B498" s="127">
        <v>34000</v>
      </c>
      <c r="C498" s="130">
        <v>13001</v>
      </c>
      <c r="D498" s="155" t="s">
        <v>879</v>
      </c>
      <c r="E498" s="102">
        <f>IFERROR(VLOOKUP(B498&amp;C498,'C1'!$D$2:$Z$9988,2,FALSE),0)</f>
        <v>1000</v>
      </c>
      <c r="F498" s="173"/>
      <c r="G498" s="174">
        <f t="shared" si="11"/>
        <v>1</v>
      </c>
    </row>
    <row r="499" spans="2:7" x14ac:dyDescent="0.3">
      <c r="B499" s="127">
        <v>34000</v>
      </c>
      <c r="C499" s="130">
        <v>13100</v>
      </c>
      <c r="D499" s="151" t="s">
        <v>1170</v>
      </c>
      <c r="E499" s="102">
        <f>IFERROR(VLOOKUP(B499&amp;C499,'C1'!$D$2:$Z$9988,2,FALSE),0)</f>
        <v>0</v>
      </c>
      <c r="F499" s="173"/>
      <c r="G499" s="174">
        <f t="shared" si="11"/>
        <v>0</v>
      </c>
    </row>
    <row r="500" spans="2:7" x14ac:dyDescent="0.3">
      <c r="B500" s="128">
        <v>34000</v>
      </c>
      <c r="C500" s="131">
        <v>13101</v>
      </c>
      <c r="D500" s="155" t="s">
        <v>1215</v>
      </c>
      <c r="E500" s="102">
        <f>IFERROR(VLOOKUP(B500&amp;C500,'C1'!$D$2:$Z$9988,2,FALSE),0)</f>
        <v>0</v>
      </c>
      <c r="F500" s="173"/>
      <c r="G500" s="174">
        <f t="shared" si="11"/>
        <v>0</v>
      </c>
    </row>
    <row r="501" spans="2:7" x14ac:dyDescent="0.3">
      <c r="B501" s="128">
        <v>34000</v>
      </c>
      <c r="C501" s="131">
        <v>13102</v>
      </c>
      <c r="D501" s="155" t="s">
        <v>881</v>
      </c>
      <c r="E501" s="102">
        <f>IFERROR(VLOOKUP(B501&amp;C501,'C1'!$D$2:$Z$9988,2,FALSE),0)</f>
        <v>0</v>
      </c>
      <c r="F501" s="173"/>
      <c r="G501" s="174">
        <f t="shared" si="11"/>
        <v>0</v>
      </c>
    </row>
    <row r="502" spans="2:7" x14ac:dyDescent="0.3">
      <c r="B502" s="128">
        <v>34000</v>
      </c>
      <c r="C502" s="131">
        <v>13104</v>
      </c>
      <c r="D502" s="155" t="s">
        <v>879</v>
      </c>
      <c r="E502" s="102">
        <v>0</v>
      </c>
      <c r="F502" s="173"/>
      <c r="G502" s="174">
        <f t="shared" si="11"/>
        <v>0</v>
      </c>
    </row>
    <row r="503" spans="2:7" x14ac:dyDescent="0.3">
      <c r="B503" s="128">
        <v>34000</v>
      </c>
      <c r="C503" s="131">
        <v>15000</v>
      </c>
      <c r="D503" s="155" t="s">
        <v>882</v>
      </c>
      <c r="E503" s="102">
        <f>IFERROR(VLOOKUP(B503&amp;C503,'C1'!$D$2:$Z$9988,2,FALSE),0)</f>
        <v>6000</v>
      </c>
      <c r="F503" s="173"/>
      <c r="G503" s="174">
        <f t="shared" si="11"/>
        <v>1</v>
      </c>
    </row>
    <row r="504" spans="2:7" x14ac:dyDescent="0.3">
      <c r="B504" s="128">
        <v>34000</v>
      </c>
      <c r="C504" s="131">
        <v>15100</v>
      </c>
      <c r="D504" s="155" t="s">
        <v>1174</v>
      </c>
      <c r="E504" s="102">
        <f>IFERROR(VLOOKUP(B504&amp;C504,'C1'!$D$2:$Z$9988,2,FALSE),0)</f>
        <v>0</v>
      </c>
      <c r="F504" s="173"/>
      <c r="G504" s="174">
        <f t="shared" si="11"/>
        <v>0</v>
      </c>
    </row>
    <row r="505" spans="2:7" x14ac:dyDescent="0.3">
      <c r="B505" s="128">
        <v>34000</v>
      </c>
      <c r="C505" s="131">
        <v>16203</v>
      </c>
      <c r="D505" s="155" t="s">
        <v>1040</v>
      </c>
      <c r="E505" s="102">
        <f>IFERROR(VLOOKUP(B505&amp;C505,'C1'!$D$2:$Z$9988,2,FALSE),0)</f>
        <v>0</v>
      </c>
      <c r="F505" s="173"/>
      <c r="G505" s="174">
        <f t="shared" si="11"/>
        <v>0</v>
      </c>
    </row>
    <row r="506" spans="2:7" x14ac:dyDescent="0.3">
      <c r="B506" s="128">
        <v>34000</v>
      </c>
      <c r="C506" s="131">
        <v>16000</v>
      </c>
      <c r="D506" s="155" t="s">
        <v>883</v>
      </c>
      <c r="E506" s="102">
        <f>IFERROR(VLOOKUP(B506&amp;C506,'C1'!$D$2:$Z$9988,2,FALSE),0)</f>
        <v>81607.370400496991</v>
      </c>
      <c r="F506" s="173"/>
      <c r="G506" s="174">
        <f t="shared" si="11"/>
        <v>1</v>
      </c>
    </row>
    <row r="507" spans="2:7" x14ac:dyDescent="0.3">
      <c r="B507" s="128">
        <v>34100</v>
      </c>
      <c r="C507" s="131">
        <v>12001</v>
      </c>
      <c r="D507" s="155" t="s">
        <v>884</v>
      </c>
      <c r="E507" s="102">
        <f>IFERROR(VLOOKUP(B507&amp;C507,'C1'!$D$2:$Z$9988,2,FALSE),0)</f>
        <v>15905.348837500002</v>
      </c>
      <c r="F507" s="173"/>
      <c r="G507" s="174">
        <f t="shared" si="11"/>
        <v>1</v>
      </c>
    </row>
    <row r="508" spans="2:7" x14ac:dyDescent="0.3">
      <c r="B508" s="242">
        <v>34100</v>
      </c>
      <c r="C508" s="242">
        <v>12006</v>
      </c>
      <c r="D508" s="239" t="s">
        <v>885</v>
      </c>
      <c r="E508" s="102">
        <f>IFERROR(VLOOKUP(B508&amp;C508,'C1'!$D$2:$Z$9988,2,FALSE),0)</f>
        <v>1195.3380874999998</v>
      </c>
      <c r="F508" s="173"/>
      <c r="G508" s="174">
        <f t="shared" si="11"/>
        <v>1</v>
      </c>
    </row>
    <row r="509" spans="2:7" x14ac:dyDescent="0.3">
      <c r="B509" s="242">
        <v>34100</v>
      </c>
      <c r="C509" s="242">
        <v>12100</v>
      </c>
      <c r="D509" s="239" t="s">
        <v>886</v>
      </c>
      <c r="E509" s="102">
        <f>IFERROR(VLOOKUP(B509&amp;C509,'C1'!$D$2:$Z$9988,2,FALSE),0)</f>
        <v>10057.1078125</v>
      </c>
      <c r="F509" s="173"/>
      <c r="G509" s="174">
        <f t="shared" si="11"/>
        <v>1</v>
      </c>
    </row>
    <row r="510" spans="2:7" x14ac:dyDescent="0.3">
      <c r="B510" s="242">
        <v>34100</v>
      </c>
      <c r="C510" s="242">
        <v>12101</v>
      </c>
      <c r="D510" s="239" t="s">
        <v>887</v>
      </c>
      <c r="E510" s="102">
        <f>IFERROR(VLOOKUP(B510&amp;C510,'C1'!$D$2:$Z$9988,2,FALSE),0)</f>
        <v>8408.413333333332</v>
      </c>
      <c r="F510" s="173"/>
      <c r="G510" s="174">
        <f t="shared" si="11"/>
        <v>1</v>
      </c>
    </row>
    <row r="511" spans="2:7" x14ac:dyDescent="0.3">
      <c r="B511" s="242">
        <v>34100</v>
      </c>
      <c r="C511" s="242">
        <v>15000</v>
      </c>
      <c r="D511" s="239" t="s">
        <v>1175</v>
      </c>
      <c r="E511" s="102">
        <f>IFERROR(VLOOKUP(B511&amp;C511,'C1'!$D$2:$Z$9988,2,FALSE),0)</f>
        <v>0</v>
      </c>
      <c r="F511" s="173"/>
      <c r="G511" s="174">
        <f t="shared" si="11"/>
        <v>0</v>
      </c>
    </row>
    <row r="512" spans="2:7" x14ac:dyDescent="0.3">
      <c r="B512" s="242">
        <v>34100</v>
      </c>
      <c r="C512" s="242">
        <v>16000</v>
      </c>
      <c r="D512" s="239" t="s">
        <v>1041</v>
      </c>
      <c r="E512" s="102">
        <f>IFERROR(VLOOKUP(B512&amp;C512,'C1'!$D$2:$Z$9988,2,FALSE),0)</f>
        <v>11237.667223789998</v>
      </c>
      <c r="F512" s="173"/>
      <c r="G512" s="174">
        <f t="shared" si="11"/>
        <v>1</v>
      </c>
    </row>
    <row r="513" spans="2:7" x14ac:dyDescent="0.3">
      <c r="B513" s="242">
        <v>34200</v>
      </c>
      <c r="C513" s="242">
        <v>13000</v>
      </c>
      <c r="D513" s="239" t="s">
        <v>888</v>
      </c>
      <c r="E513" s="102">
        <f>IFERROR(VLOOKUP(B513&amp;C513,'C1'!$D$2:$Z$9988,2,FALSE),0)</f>
        <v>49613.185949999999</v>
      </c>
      <c r="F513" s="173"/>
      <c r="G513" s="174">
        <f t="shared" si="11"/>
        <v>1</v>
      </c>
    </row>
    <row r="514" spans="2:7" x14ac:dyDescent="0.3">
      <c r="B514" s="242">
        <v>34200</v>
      </c>
      <c r="C514" s="242">
        <v>13002</v>
      </c>
      <c r="D514" s="239" t="s">
        <v>889</v>
      </c>
      <c r="E514" s="102">
        <f>IFERROR(VLOOKUP(B514&amp;C514,'C1'!$D$2:$Z$9988,2,FALSE),0)</f>
        <v>1863.8928000000001</v>
      </c>
      <c r="F514" s="173"/>
      <c r="G514" s="174">
        <f t="shared" si="11"/>
        <v>1</v>
      </c>
    </row>
    <row r="515" spans="2:7" x14ac:dyDescent="0.3">
      <c r="B515" s="242">
        <v>34200</v>
      </c>
      <c r="C515" s="242">
        <v>13101</v>
      </c>
      <c r="D515" s="239" t="s">
        <v>890</v>
      </c>
      <c r="E515" s="102">
        <f>IFERROR(VLOOKUP(B515&amp;C515,'C1'!$D$2:$Z$9988,2,FALSE),0)</f>
        <v>0</v>
      </c>
      <c r="F515" s="173"/>
      <c r="G515" s="174">
        <f t="shared" si="11"/>
        <v>0</v>
      </c>
    </row>
    <row r="516" spans="2:7" x14ac:dyDescent="0.3">
      <c r="B516" s="242">
        <v>34200</v>
      </c>
      <c r="C516" s="242">
        <v>13102</v>
      </c>
      <c r="D516" s="239" t="s">
        <v>891</v>
      </c>
      <c r="E516" s="102">
        <f>IFERROR(VLOOKUP(B516&amp;C516,'C1'!$D$2:$Z$9988,2,FALSE),0)</f>
        <v>0</v>
      </c>
      <c r="F516" s="173"/>
      <c r="G516" s="174">
        <f t="shared" si="11"/>
        <v>0</v>
      </c>
    </row>
    <row r="517" spans="2:7" x14ac:dyDescent="0.3">
      <c r="B517" s="242">
        <v>34200</v>
      </c>
      <c r="C517" s="242">
        <v>13103</v>
      </c>
      <c r="D517" s="239" t="s">
        <v>1177</v>
      </c>
      <c r="E517" s="102">
        <f>IFERROR(VLOOKUP(B517&amp;C517,'C1'!$D$2:$Z$9988,2,FALSE),0)</f>
        <v>0</v>
      </c>
      <c r="F517" s="173"/>
      <c r="G517" s="174">
        <f t="shared" si="11"/>
        <v>0</v>
      </c>
    </row>
    <row r="518" spans="2:7" x14ac:dyDescent="0.3">
      <c r="B518" s="242">
        <v>34200</v>
      </c>
      <c r="C518" s="242">
        <v>13001</v>
      </c>
      <c r="D518" s="239" t="s">
        <v>892</v>
      </c>
      <c r="E518" s="102">
        <f>IFERROR(VLOOKUP(B518&amp;C518,'C1'!$D$2:$Z$9988,2,FALSE),0)</f>
        <v>1000</v>
      </c>
      <c r="F518" s="173"/>
      <c r="G518" s="174">
        <f t="shared" si="11"/>
        <v>1</v>
      </c>
    </row>
    <row r="519" spans="2:7" x14ac:dyDescent="0.3">
      <c r="B519" s="242">
        <v>34200</v>
      </c>
      <c r="C519" s="242">
        <v>13104</v>
      </c>
      <c r="D519" s="239" t="s">
        <v>892</v>
      </c>
      <c r="E519" s="102">
        <f>IFERROR(VLOOKUP(B519&amp;C519,'C1'!$D$2:$Z$9988,2,FALSE),0)</f>
        <v>0</v>
      </c>
      <c r="F519" s="173"/>
      <c r="G519" s="174">
        <f t="shared" si="11"/>
        <v>0</v>
      </c>
    </row>
    <row r="520" spans="2:7" x14ac:dyDescent="0.3">
      <c r="B520" s="242">
        <v>34200</v>
      </c>
      <c r="C520" s="242">
        <v>12004</v>
      </c>
      <c r="D520" s="239" t="s">
        <v>1208</v>
      </c>
      <c r="E520" s="102">
        <f>IFERROR(VLOOKUP(B520&amp;C520,'C1'!$D$2:$Z$9988,2,FALSE),0)</f>
        <v>10325.6055375</v>
      </c>
      <c r="F520" s="173"/>
      <c r="G520" s="174">
        <f t="shared" si="11"/>
        <v>1</v>
      </c>
    </row>
    <row r="521" spans="2:7" x14ac:dyDescent="0.3">
      <c r="B521" s="242">
        <v>34200</v>
      </c>
      <c r="C521" s="242">
        <v>12006</v>
      </c>
      <c r="D521" s="239" t="s">
        <v>1209</v>
      </c>
      <c r="E521" s="102">
        <f>IFERROR(VLOOKUP(B521&amp;C521,'C1'!$D$2:$Z$9988,2,FALSE),0)</f>
        <v>0</v>
      </c>
      <c r="F521" s="173"/>
      <c r="G521" s="174">
        <f t="shared" si="11"/>
        <v>0</v>
      </c>
    </row>
    <row r="522" spans="2:7" x14ac:dyDescent="0.3">
      <c r="B522" s="242">
        <v>34200</v>
      </c>
      <c r="C522" s="242">
        <v>12100</v>
      </c>
      <c r="D522" s="239" t="s">
        <v>1210</v>
      </c>
      <c r="E522" s="102">
        <f>IFERROR(VLOOKUP(B522&amp;C522,'C1'!$D$2:$Z$9988,2,FALSE),0)</f>
        <v>4487.4925375000003</v>
      </c>
      <c r="F522" s="173"/>
      <c r="G522" s="174">
        <f t="shared" si="11"/>
        <v>1</v>
      </c>
    </row>
    <row r="523" spans="2:7" x14ac:dyDescent="0.3">
      <c r="B523" s="242">
        <v>34200</v>
      </c>
      <c r="C523" s="242">
        <v>12101</v>
      </c>
      <c r="D523" s="239" t="s">
        <v>1180</v>
      </c>
      <c r="E523" s="102">
        <f>IFERROR(VLOOKUP(B523&amp;C523,'C1'!$D$2:$Z$9988,2,FALSE),0)</f>
        <v>2094.8199999999997</v>
      </c>
      <c r="F523" s="173"/>
      <c r="G523" s="174">
        <f t="shared" si="11"/>
        <v>1</v>
      </c>
    </row>
    <row r="524" spans="2:7" x14ac:dyDescent="0.3">
      <c r="B524" s="242">
        <v>34200</v>
      </c>
      <c r="C524" s="242">
        <v>15000</v>
      </c>
      <c r="D524" s="239" t="s">
        <v>893</v>
      </c>
      <c r="E524" s="102">
        <f>IFERROR(VLOOKUP(B524&amp;C524,'C1'!$D$2:$Z$9988,2,FALSE),0)</f>
        <v>1000</v>
      </c>
      <c r="F524" s="173"/>
      <c r="G524" s="174">
        <f t="shared" si="11"/>
        <v>1</v>
      </c>
    </row>
    <row r="525" spans="2:7" x14ac:dyDescent="0.3">
      <c r="B525" s="242">
        <v>34200</v>
      </c>
      <c r="C525" s="242">
        <v>15100</v>
      </c>
      <c r="D525" s="239" t="s">
        <v>1182</v>
      </c>
      <c r="E525" s="102">
        <f>IFERROR(VLOOKUP(B525&amp;C525,'C1'!$D$2:$Z$9988,2,FALSE),0)</f>
        <v>0</v>
      </c>
      <c r="F525" s="173"/>
      <c r="G525" s="174">
        <f t="shared" si="11"/>
        <v>0</v>
      </c>
    </row>
    <row r="526" spans="2:7" x14ac:dyDescent="0.3">
      <c r="B526" s="242">
        <v>34200</v>
      </c>
      <c r="C526" s="242">
        <v>16000</v>
      </c>
      <c r="D526" s="239" t="s">
        <v>894</v>
      </c>
      <c r="E526" s="102">
        <f>IFERROR(VLOOKUP(B526&amp;C526,'C1'!$D$2:$Z$9988,2,FALSE),0)</f>
        <v>22035.713431085002</v>
      </c>
      <c r="F526" s="173"/>
      <c r="G526" s="174">
        <f t="shared" si="11"/>
        <v>1</v>
      </c>
    </row>
    <row r="527" spans="2:7" x14ac:dyDescent="0.3">
      <c r="B527" s="242">
        <v>43900</v>
      </c>
      <c r="C527" s="116">
        <v>12001</v>
      </c>
      <c r="D527" s="239" t="s">
        <v>895</v>
      </c>
      <c r="E527" s="102">
        <f>IFERROR(VLOOKUP(B527&amp;C527,'C1'!$D$2:$Z$9988,2,FALSE),0)</f>
        <v>15905.348837500002</v>
      </c>
      <c r="F527" s="173"/>
      <c r="G527" s="174">
        <f t="shared" si="11"/>
        <v>1</v>
      </c>
    </row>
    <row r="528" spans="2:7" x14ac:dyDescent="0.3">
      <c r="B528" s="242">
        <v>43900</v>
      </c>
      <c r="C528" s="116">
        <v>12006</v>
      </c>
      <c r="D528" s="239" t="s">
        <v>1042</v>
      </c>
      <c r="E528" s="102">
        <f>IFERROR(VLOOKUP(B528&amp;C528,'C1'!$D$2:$Z$9988,2,FALSE),0)</f>
        <v>1850.8440375</v>
      </c>
      <c r="F528" s="173"/>
      <c r="G528" s="174">
        <f t="shared" si="11"/>
        <v>1</v>
      </c>
    </row>
    <row r="529" spans="2:7" x14ac:dyDescent="0.3">
      <c r="B529" s="116">
        <v>43900</v>
      </c>
      <c r="C529" s="116">
        <v>12100</v>
      </c>
      <c r="D529" s="239" t="s">
        <v>896</v>
      </c>
      <c r="E529" s="102">
        <f>IFERROR(VLOOKUP(B529&amp;C529,'C1'!$D$2:$Z$9988,2,FALSE),0)</f>
        <v>10057.1078125</v>
      </c>
      <c r="F529" s="173"/>
      <c r="G529" s="174">
        <f t="shared" si="11"/>
        <v>1</v>
      </c>
    </row>
    <row r="530" spans="2:7" x14ac:dyDescent="0.3">
      <c r="B530" s="116">
        <v>43900</v>
      </c>
      <c r="C530" s="116">
        <v>12101</v>
      </c>
      <c r="D530" s="239" t="s">
        <v>897</v>
      </c>
      <c r="E530" s="102">
        <f>IFERROR(VLOOKUP(B530&amp;C530,'C1'!$D$2:$Z$9988,2,FALSE),0)</f>
        <v>11108.16</v>
      </c>
      <c r="F530" s="173"/>
      <c r="G530" s="174">
        <f t="shared" si="11"/>
        <v>1</v>
      </c>
    </row>
    <row r="531" spans="2:7" x14ac:dyDescent="0.3">
      <c r="B531" s="116">
        <v>43900</v>
      </c>
      <c r="C531" s="116">
        <v>15000</v>
      </c>
      <c r="D531" s="239" t="s">
        <v>898</v>
      </c>
      <c r="E531" s="102">
        <f>IFERROR(VLOOKUP(B531&amp;C531,'C1'!$D$2:$Z$9988,2,FALSE),0)</f>
        <v>1000</v>
      </c>
      <c r="F531" s="173"/>
      <c r="G531" s="174">
        <f t="shared" si="11"/>
        <v>1</v>
      </c>
    </row>
    <row r="532" spans="2:7" x14ac:dyDescent="0.3">
      <c r="B532" s="242">
        <v>43900</v>
      </c>
      <c r="C532" s="242">
        <v>16000</v>
      </c>
      <c r="D532" s="239" t="s">
        <v>899</v>
      </c>
      <c r="E532" s="102">
        <f>IFERROR(VLOOKUP(B532&amp;C532,'C1'!$D$2:$Z$9988,2,FALSE),0)</f>
        <v>12210.334732549998</v>
      </c>
      <c r="F532" s="173"/>
      <c r="G532" s="174">
        <f t="shared" si="11"/>
        <v>1</v>
      </c>
    </row>
    <row r="533" spans="2:7" x14ac:dyDescent="0.3">
      <c r="B533" s="242">
        <v>49100</v>
      </c>
      <c r="C533" s="116">
        <v>13000</v>
      </c>
      <c r="D533" s="239" t="s">
        <v>1206</v>
      </c>
      <c r="E533" s="102">
        <f>IFERROR(VLOOKUP(B533&amp;C533,'C1'!$D$2:$Z$9988,2,FALSE),0)</f>
        <v>31184.437226388891</v>
      </c>
      <c r="F533" s="173"/>
      <c r="G533" s="174">
        <f t="shared" si="11"/>
        <v>1</v>
      </c>
    </row>
    <row r="534" spans="2:7" x14ac:dyDescent="0.3">
      <c r="B534" s="242">
        <v>49100</v>
      </c>
      <c r="C534" s="116">
        <v>13002</v>
      </c>
      <c r="D534" s="239" t="s">
        <v>1207</v>
      </c>
      <c r="E534" s="102">
        <f>IFERROR(VLOOKUP(B534&amp;C534,'C1'!$D$2:$Z$9988,2,FALSE),0)</f>
        <v>3481.0358124999998</v>
      </c>
      <c r="F534" s="173"/>
      <c r="G534" s="174">
        <f t="shared" si="11"/>
        <v>1</v>
      </c>
    </row>
    <row r="535" spans="2:7" x14ac:dyDescent="0.3">
      <c r="B535" s="242">
        <v>49100</v>
      </c>
      <c r="C535" s="242">
        <v>13101</v>
      </c>
      <c r="D535" s="239" t="s">
        <v>900</v>
      </c>
      <c r="E535" s="102">
        <f>IFERROR(VLOOKUP(B535&amp;C535,'C1'!$D$2:$Z$9988,2,FALSE),0)</f>
        <v>0</v>
      </c>
      <c r="F535" s="173"/>
      <c r="G535" s="174">
        <f t="shared" si="11"/>
        <v>0</v>
      </c>
    </row>
    <row r="536" spans="2:7" x14ac:dyDescent="0.3">
      <c r="B536" s="242">
        <v>49100</v>
      </c>
      <c r="C536" s="242">
        <v>13102</v>
      </c>
      <c r="D536" s="239" t="s">
        <v>901</v>
      </c>
      <c r="E536" s="102">
        <f>IFERROR(VLOOKUP(B536&amp;C536,'C1'!$D$2:$Z$9988,2,FALSE),0)</f>
        <v>0</v>
      </c>
      <c r="F536" s="173"/>
      <c r="G536" s="174">
        <f t="shared" si="11"/>
        <v>0</v>
      </c>
    </row>
    <row r="537" spans="2:7" x14ac:dyDescent="0.3">
      <c r="B537" s="242">
        <v>49100</v>
      </c>
      <c r="C537" s="116">
        <v>15000</v>
      </c>
      <c r="D537" s="239" t="s">
        <v>902</v>
      </c>
      <c r="E537" s="102">
        <f>IFERROR(VLOOKUP(B537&amp;C537,'C1'!$D$2:$Z$9988,2,FALSE),0)</f>
        <v>400</v>
      </c>
      <c r="F537" s="173"/>
      <c r="G537" s="174">
        <f t="shared" si="11"/>
        <v>1</v>
      </c>
    </row>
    <row r="538" spans="2:7" x14ac:dyDescent="0.3">
      <c r="B538" s="242">
        <v>49100</v>
      </c>
      <c r="C538" s="242">
        <v>16203</v>
      </c>
      <c r="D538" s="239" t="s">
        <v>1045</v>
      </c>
      <c r="E538" s="102">
        <f>IFERROR(VLOOKUP(B538&amp;C538,'C1'!$D$2:$Z$9988,2,FALSE),0)</f>
        <v>0</v>
      </c>
      <c r="F538" s="173"/>
      <c r="G538" s="174">
        <f t="shared" si="11"/>
        <v>0</v>
      </c>
    </row>
    <row r="539" spans="2:7" x14ac:dyDescent="0.3">
      <c r="B539" s="242">
        <v>49100</v>
      </c>
      <c r="C539" s="116">
        <v>16000</v>
      </c>
      <c r="D539" s="239" t="s">
        <v>903</v>
      </c>
      <c r="E539" s="102">
        <f>IFERROR(VLOOKUP(B539&amp;C539,'C1'!$D$2:$Z$9988,2,FALSE),0)</f>
        <v>10744.097765204999</v>
      </c>
      <c r="F539" s="173"/>
      <c r="G539" s="174">
        <f t="shared" si="11"/>
        <v>1</v>
      </c>
    </row>
    <row r="540" spans="2:7" x14ac:dyDescent="0.3">
      <c r="B540" s="116">
        <v>91200</v>
      </c>
      <c r="C540" s="116">
        <v>10000</v>
      </c>
      <c r="D540" s="239" t="s">
        <v>1046</v>
      </c>
      <c r="E540" s="102">
        <f>IFERROR(VLOOKUP(B540&amp;C540,'C1'!$D$2:$Z$9988,2,FALSE),0)</f>
        <v>149242.10125000001</v>
      </c>
      <c r="F540" s="173"/>
      <c r="G540" s="174">
        <f t="shared" si="11"/>
        <v>1</v>
      </c>
    </row>
    <row r="541" spans="2:7" x14ac:dyDescent="0.3">
      <c r="B541" s="116">
        <v>91200</v>
      </c>
      <c r="C541" s="116">
        <v>16000</v>
      </c>
      <c r="D541" s="239" t="s">
        <v>1047</v>
      </c>
      <c r="E541" s="102">
        <f>IFERROR(VLOOKUP(B541&amp;C541,'C1'!$D$2:$Z$9988,2,FALSE),0)</f>
        <v>49831.937607374995</v>
      </c>
      <c r="F541" s="173"/>
      <c r="G541" s="174">
        <f t="shared" si="11"/>
        <v>1</v>
      </c>
    </row>
    <row r="542" spans="2:7" x14ac:dyDescent="0.3">
      <c r="B542" s="116">
        <v>92000</v>
      </c>
      <c r="C542" s="116">
        <v>11000</v>
      </c>
      <c r="D542" s="239" t="s">
        <v>1048</v>
      </c>
      <c r="E542" s="102">
        <f>IFERROR(VLOOKUP(B542&amp;C542,'C1'!$D$2:$Z$9988,2,FALSE),0)</f>
        <v>0</v>
      </c>
      <c r="F542" s="173"/>
      <c r="G542" s="174">
        <f t="shared" si="11"/>
        <v>0</v>
      </c>
    </row>
    <row r="543" spans="2:7" x14ac:dyDescent="0.3">
      <c r="B543" s="116">
        <v>92000</v>
      </c>
      <c r="C543" s="116">
        <v>12000</v>
      </c>
      <c r="D543" s="239" t="s">
        <v>904</v>
      </c>
      <c r="E543" s="102">
        <f>IFERROR(VLOOKUP(B543&amp;C543,'C1'!$D$2:$Z$9988,2,FALSE),0)</f>
        <v>54262.932149999993</v>
      </c>
      <c r="F543" s="173"/>
      <c r="G543" s="174">
        <f t="shared" si="11"/>
        <v>1</v>
      </c>
    </row>
    <row r="544" spans="2:7" x14ac:dyDescent="0.3">
      <c r="B544" s="116">
        <v>92000</v>
      </c>
      <c r="C544" s="116">
        <v>12001</v>
      </c>
      <c r="D544" s="239" t="s">
        <v>905</v>
      </c>
      <c r="E544" s="102">
        <f>IFERROR(VLOOKUP(B544&amp;C544,'C1'!$D$2:$Z$9988,2,FALSE),0)</f>
        <v>15905.348837500002</v>
      </c>
      <c r="F544" s="173"/>
      <c r="G544" s="174">
        <f t="shared" si="11"/>
        <v>1</v>
      </c>
    </row>
    <row r="545" spans="2:7" x14ac:dyDescent="0.3">
      <c r="B545" s="116">
        <v>92000</v>
      </c>
      <c r="C545" s="116">
        <v>12003</v>
      </c>
      <c r="D545" s="239" t="s">
        <v>906</v>
      </c>
      <c r="E545" s="102">
        <f>IFERROR(VLOOKUP(B545&amp;C545,'C1'!$D$2:$Z$9988,2,FALSE),0)</f>
        <v>60908.723624999999</v>
      </c>
      <c r="F545" s="173"/>
      <c r="G545" s="174">
        <f t="shared" si="11"/>
        <v>1</v>
      </c>
    </row>
    <row r="546" spans="2:7" x14ac:dyDescent="0.3">
      <c r="B546" s="116">
        <v>92000</v>
      </c>
      <c r="C546" s="116">
        <v>12004</v>
      </c>
      <c r="D546" s="239" t="s">
        <v>907</v>
      </c>
      <c r="E546" s="102">
        <f>IFERROR(VLOOKUP(B546&amp;C546,'C1'!$D$2:$Z$9988,2,FALSE),0)</f>
        <v>103256.055375</v>
      </c>
      <c r="F546" s="173"/>
      <c r="G546" s="174">
        <f t="shared" si="11"/>
        <v>1</v>
      </c>
    </row>
    <row r="547" spans="2:7" x14ac:dyDescent="0.3">
      <c r="B547" s="116">
        <v>92000</v>
      </c>
      <c r="C547" s="116">
        <v>12006</v>
      </c>
      <c r="D547" s="239" t="s">
        <v>908</v>
      </c>
      <c r="E547" s="102">
        <f>IFERROR(VLOOKUP(B547&amp;C547,'C1'!$D$2:$Z$9988,2,FALSE),0)</f>
        <v>37986.838762499996</v>
      </c>
      <c r="F547" s="173"/>
      <c r="G547" s="174">
        <f t="shared" si="11"/>
        <v>1</v>
      </c>
    </row>
    <row r="548" spans="2:7" x14ac:dyDescent="0.3">
      <c r="B548" s="116">
        <v>92000</v>
      </c>
      <c r="C548" s="116">
        <v>12100</v>
      </c>
      <c r="D548" s="239" t="s">
        <v>909</v>
      </c>
      <c r="E548" s="102">
        <f>IFERROR(VLOOKUP(B548&amp;C548,'C1'!$D$2:$Z$9988,2,FALSE),0)</f>
        <v>147475.51682499997</v>
      </c>
      <c r="F548" s="173"/>
      <c r="G548" s="174">
        <f t="shared" si="11"/>
        <v>1</v>
      </c>
    </row>
    <row r="549" spans="2:7" x14ac:dyDescent="0.3">
      <c r="B549" s="116">
        <v>92000</v>
      </c>
      <c r="C549" s="116">
        <v>12101</v>
      </c>
      <c r="D549" s="239" t="s">
        <v>910</v>
      </c>
      <c r="E549" s="102">
        <f>IFERROR(VLOOKUP(B549&amp;C549,'C1'!$D$2:$Z$9988,2,FALSE),0)</f>
        <v>175638.19053387534</v>
      </c>
      <c r="F549" s="173"/>
      <c r="G549" s="174">
        <f t="shared" si="11"/>
        <v>1</v>
      </c>
    </row>
    <row r="550" spans="2:7" x14ac:dyDescent="0.3">
      <c r="B550" s="116">
        <v>92000</v>
      </c>
      <c r="C550" s="116">
        <v>13000</v>
      </c>
      <c r="D550" s="239" t="s">
        <v>1049</v>
      </c>
      <c r="E550" s="102">
        <f>IFERROR(VLOOKUP(B550&amp;C550,'C1'!$D$2:$Z$9988,2,FALSE),0)</f>
        <v>32397.338187500001</v>
      </c>
      <c r="F550" s="173"/>
      <c r="G550" s="174">
        <f t="shared" si="11"/>
        <v>1</v>
      </c>
    </row>
    <row r="551" spans="2:7" x14ac:dyDescent="0.3">
      <c r="B551" s="116">
        <v>92000</v>
      </c>
      <c r="C551" s="116">
        <v>13001</v>
      </c>
      <c r="D551" s="239" t="s">
        <v>1050</v>
      </c>
      <c r="E551" s="102">
        <f>IFERROR(VLOOKUP(B551&amp;C551,'C1'!$D$2:$Z$9988,2,FALSE),0)</f>
        <v>0</v>
      </c>
      <c r="F551" s="173"/>
      <c r="G551" s="174">
        <f t="shared" si="11"/>
        <v>0</v>
      </c>
    </row>
    <row r="552" spans="2:7" x14ac:dyDescent="0.3">
      <c r="B552" s="242">
        <v>92000</v>
      </c>
      <c r="C552" s="242">
        <v>13002</v>
      </c>
      <c r="D552" s="239" t="s">
        <v>911</v>
      </c>
      <c r="E552" s="102">
        <f>IFERROR(VLOOKUP(B552&amp;C552,'C1'!$D$2:$Z$9988,2,FALSE),0)</f>
        <v>1397.9196000000002</v>
      </c>
      <c r="F552" s="173"/>
      <c r="G552" s="174">
        <f t="shared" si="11"/>
        <v>1</v>
      </c>
    </row>
    <row r="553" spans="2:7" x14ac:dyDescent="0.3">
      <c r="B553" s="242">
        <v>92000</v>
      </c>
      <c r="C553" s="242">
        <v>13101</v>
      </c>
      <c r="D553" s="239" t="s">
        <v>912</v>
      </c>
      <c r="E553" s="102">
        <f>IFERROR(VLOOKUP(B553&amp;C553,'C1'!$D$2:$Z$9988,2,FALSE),0)</f>
        <v>0</v>
      </c>
      <c r="F553" s="173"/>
      <c r="G553" s="174">
        <f t="shared" si="11"/>
        <v>0</v>
      </c>
    </row>
    <row r="554" spans="2:7" x14ac:dyDescent="0.3">
      <c r="B554" s="242">
        <v>92000</v>
      </c>
      <c r="C554" s="242">
        <v>13102</v>
      </c>
      <c r="D554" s="239" t="s">
        <v>913</v>
      </c>
      <c r="E554" s="102">
        <f>IFERROR(VLOOKUP(B554&amp;C554,'C1'!$D$2:$Z$9988,2,FALSE),0)</f>
        <v>0</v>
      </c>
      <c r="F554" s="173"/>
      <c r="G554" s="174">
        <f t="shared" si="11"/>
        <v>0</v>
      </c>
    </row>
    <row r="555" spans="2:7" x14ac:dyDescent="0.3">
      <c r="B555" s="116">
        <v>92000</v>
      </c>
      <c r="C555" s="116">
        <v>15000</v>
      </c>
      <c r="D555" s="239" t="s">
        <v>1051</v>
      </c>
      <c r="E555" s="102">
        <f>IFERROR(VLOOKUP(B555&amp;C555,'C1'!$D$2:$Z$9988,2,FALSE),0)</f>
        <v>68589.962250000011</v>
      </c>
      <c r="F555" s="173"/>
      <c r="G555" s="174">
        <f t="shared" si="11"/>
        <v>1</v>
      </c>
    </row>
    <row r="556" spans="2:7" x14ac:dyDescent="0.3">
      <c r="B556" s="116">
        <v>92000</v>
      </c>
      <c r="C556" s="116">
        <v>15100</v>
      </c>
      <c r="D556" s="239" t="s">
        <v>914</v>
      </c>
      <c r="E556" s="102">
        <f>IFERROR(VLOOKUP(B556&amp;C556,'C1'!$D$2:$Z$9988,2,FALSE),0)</f>
        <v>3000</v>
      </c>
      <c r="F556" s="173"/>
      <c r="G556" s="174">
        <f t="shared" si="11"/>
        <v>1</v>
      </c>
    </row>
    <row r="557" spans="2:7" x14ac:dyDescent="0.3">
      <c r="B557" s="116">
        <v>92000</v>
      </c>
      <c r="C557" s="116">
        <v>16203</v>
      </c>
      <c r="D557" s="239" t="s">
        <v>1052</v>
      </c>
      <c r="E557" s="102">
        <f>IFERROR(VLOOKUP(B557&amp;C557,'C1'!$D$2:$Z$9988,2,FALSE),0)</f>
        <v>0</v>
      </c>
      <c r="F557" s="173"/>
      <c r="G557" s="174">
        <f t="shared" si="11"/>
        <v>0</v>
      </c>
    </row>
    <row r="558" spans="2:7" x14ac:dyDescent="0.3">
      <c r="B558" s="116">
        <v>92000</v>
      </c>
      <c r="C558" s="116">
        <v>16000</v>
      </c>
      <c r="D558" s="239" t="s">
        <v>915</v>
      </c>
      <c r="E558" s="102">
        <f>IFERROR(VLOOKUP(B558&amp;C558,'C1'!$D$2:$Z$9988,2,FALSE),0)</f>
        <v>192292.49418451375</v>
      </c>
      <c r="F558" s="173"/>
      <c r="G558" s="174">
        <f t="shared" si="11"/>
        <v>1</v>
      </c>
    </row>
    <row r="559" spans="2:7" x14ac:dyDescent="0.3">
      <c r="B559" s="242">
        <v>92320</v>
      </c>
      <c r="C559" s="242">
        <v>12003</v>
      </c>
      <c r="D559" s="239" t="s">
        <v>916</v>
      </c>
      <c r="E559" s="102">
        <f>IFERROR(VLOOKUP(B559&amp;C559,'C1'!$D$2:$Z$9988,2,FALSE),0)</f>
        <v>12181.744725</v>
      </c>
      <c r="F559" s="173"/>
      <c r="G559" s="174">
        <f t="shared" ref="G559:G583" si="12">IF(E559=0,0,1)</f>
        <v>1</v>
      </c>
    </row>
    <row r="560" spans="2:7" x14ac:dyDescent="0.3">
      <c r="B560" s="242">
        <v>92320</v>
      </c>
      <c r="C560" s="116">
        <v>12006</v>
      </c>
      <c r="D560" s="239" t="s">
        <v>1053</v>
      </c>
      <c r="E560" s="102">
        <f>IFERROR(VLOOKUP(B560&amp;C560,'C1'!$D$2:$Z$9988,2,FALSE),0)</f>
        <v>445.75917499999997</v>
      </c>
      <c r="F560" s="173"/>
      <c r="G560" s="174">
        <f t="shared" si="12"/>
        <v>1</v>
      </c>
    </row>
    <row r="561" spans="2:7" x14ac:dyDescent="0.3">
      <c r="B561" s="242">
        <v>92320</v>
      </c>
      <c r="C561" s="116">
        <v>12100</v>
      </c>
      <c r="D561" s="239" t="s">
        <v>1054</v>
      </c>
      <c r="E561" s="102">
        <f>IFERROR(VLOOKUP(B561&amp;C561,'C1'!$D$2:$Z$9988,2,FALSE),0)</f>
        <v>8796.4208500000004</v>
      </c>
      <c r="F561" s="173"/>
      <c r="G561" s="174">
        <f t="shared" si="12"/>
        <v>1</v>
      </c>
    </row>
    <row r="562" spans="2:7" x14ac:dyDescent="0.3">
      <c r="B562" s="242">
        <v>92320</v>
      </c>
      <c r="C562" s="116">
        <v>12101</v>
      </c>
      <c r="D562" s="239" t="s">
        <v>917</v>
      </c>
      <c r="E562" s="102">
        <f>IFERROR(VLOOKUP(B562&amp;C562,'C1'!$D$2:$Z$9988,2,FALSE),0)</f>
        <v>9887.0233333333326</v>
      </c>
      <c r="F562" s="173"/>
      <c r="G562" s="174">
        <f t="shared" si="12"/>
        <v>1</v>
      </c>
    </row>
    <row r="563" spans="2:7" x14ac:dyDescent="0.3">
      <c r="B563" s="242">
        <v>92320</v>
      </c>
      <c r="C563" s="116">
        <v>15000</v>
      </c>
      <c r="D563" s="239" t="s">
        <v>1055</v>
      </c>
      <c r="E563" s="102">
        <f>IFERROR(VLOOKUP(B563&amp;C563,'C1'!$D$2:$Z$9988,2,FALSE),0)</f>
        <v>3189.70775</v>
      </c>
      <c r="F563" s="173"/>
      <c r="G563" s="174">
        <f t="shared" si="12"/>
        <v>1</v>
      </c>
    </row>
    <row r="564" spans="2:7" x14ac:dyDescent="0.3">
      <c r="B564" s="242">
        <v>92320</v>
      </c>
      <c r="C564" s="116">
        <v>15100</v>
      </c>
      <c r="D564" s="239" t="s">
        <v>1056</v>
      </c>
      <c r="E564" s="102">
        <f>IFERROR(VLOOKUP(B564&amp;C564,'C1'!$D$2:$Z$9988,2,FALSE),0)</f>
        <v>200</v>
      </c>
      <c r="F564" s="173"/>
      <c r="G564" s="174">
        <f t="shared" si="12"/>
        <v>1</v>
      </c>
    </row>
    <row r="565" spans="2:7" x14ac:dyDescent="0.3">
      <c r="B565" s="242">
        <v>92320</v>
      </c>
      <c r="C565" s="242">
        <v>16203</v>
      </c>
      <c r="D565" s="239" t="s">
        <v>1057</v>
      </c>
      <c r="E565" s="102">
        <f>IFERROR(VLOOKUP(B565&amp;C565,'C1'!$D$2:$Z$9988,2,FALSE),0)</f>
        <v>0</v>
      </c>
      <c r="F565" s="173"/>
      <c r="G565" s="174">
        <f t="shared" si="12"/>
        <v>0</v>
      </c>
    </row>
    <row r="566" spans="2:7" x14ac:dyDescent="0.3">
      <c r="B566" s="242">
        <v>92320</v>
      </c>
      <c r="C566" s="116">
        <v>16000</v>
      </c>
      <c r="D566" s="239" t="s">
        <v>1058</v>
      </c>
      <c r="E566" s="102">
        <f>IFERROR(VLOOKUP(B566&amp;C566,'C1'!$D$2:$Z$9988,2,FALSE),0)</f>
        <v>10558.865708672498</v>
      </c>
      <c r="F566" s="173"/>
      <c r="G566" s="174">
        <f t="shared" si="12"/>
        <v>1</v>
      </c>
    </row>
    <row r="567" spans="2:7" x14ac:dyDescent="0.3">
      <c r="B567" s="116">
        <v>93100</v>
      </c>
      <c r="C567" s="116">
        <v>12000</v>
      </c>
      <c r="D567" s="239" t="s">
        <v>918</v>
      </c>
      <c r="E567" s="102">
        <f>IFERROR(VLOOKUP(B567&amp;C567,'C1'!$D$2:$Z$9988,2,FALSE),0)</f>
        <v>18087.644049999999</v>
      </c>
      <c r="F567" s="173"/>
      <c r="G567" s="174">
        <f t="shared" si="12"/>
        <v>1</v>
      </c>
    </row>
    <row r="568" spans="2:7" x14ac:dyDescent="0.3">
      <c r="B568" s="116">
        <v>93100</v>
      </c>
      <c r="C568" s="116">
        <v>12006</v>
      </c>
      <c r="D568" s="239" t="s">
        <v>1059</v>
      </c>
      <c r="E568" s="102">
        <f>IFERROR(VLOOKUP(B568&amp;C568,'C1'!$D$2:$Z$9988,2,FALSE),0)</f>
        <v>2784.8286499999999</v>
      </c>
      <c r="F568" s="173"/>
      <c r="G568" s="174">
        <f t="shared" si="12"/>
        <v>1</v>
      </c>
    </row>
    <row r="569" spans="2:7" x14ac:dyDescent="0.3">
      <c r="B569" s="116">
        <v>93100</v>
      </c>
      <c r="C569" s="116">
        <v>12100</v>
      </c>
      <c r="D569" s="239" t="s">
        <v>1060</v>
      </c>
      <c r="E569" s="102">
        <f>IFERROR(VLOOKUP(B569&amp;C569,'C1'!$D$2:$Z$9988,2,FALSE),0)</f>
        <v>16713.993887499997</v>
      </c>
      <c r="F569" s="173"/>
      <c r="G569" s="174">
        <f t="shared" si="12"/>
        <v>1</v>
      </c>
    </row>
    <row r="570" spans="2:7" x14ac:dyDescent="0.3">
      <c r="B570" s="116">
        <v>93100</v>
      </c>
      <c r="C570" s="116">
        <v>12101</v>
      </c>
      <c r="D570" s="239" t="s">
        <v>1061</v>
      </c>
      <c r="E570" s="102">
        <f>IFERROR(VLOOKUP(B570&amp;C570,'C1'!$D$2:$Z$9988,2,FALSE),0)</f>
        <v>22931.736666666664</v>
      </c>
      <c r="F570" s="173"/>
      <c r="G570" s="174">
        <f t="shared" si="12"/>
        <v>1</v>
      </c>
    </row>
    <row r="571" spans="2:7" x14ac:dyDescent="0.3">
      <c r="B571" s="116">
        <v>93100</v>
      </c>
      <c r="C571" s="116">
        <v>15000</v>
      </c>
      <c r="D571" s="239" t="s">
        <v>1062</v>
      </c>
      <c r="E571" s="102">
        <f>IFERROR(VLOOKUP(B571&amp;C571,'C1'!$D$2:$Z$9988,2,FALSE),0)</f>
        <v>4263.3850000000002</v>
      </c>
      <c r="F571" s="173"/>
      <c r="G571" s="174">
        <f t="shared" si="12"/>
        <v>1</v>
      </c>
    </row>
    <row r="572" spans="2:7" x14ac:dyDescent="0.3">
      <c r="B572" s="116">
        <v>93100</v>
      </c>
      <c r="C572" s="116">
        <v>15100</v>
      </c>
      <c r="D572" s="239" t="s">
        <v>1063</v>
      </c>
      <c r="E572" s="102">
        <f>IFERROR(VLOOKUP(B572&amp;C572,'C1'!$D$2:$Z$9988,2,FALSE),0)</f>
        <v>800</v>
      </c>
      <c r="F572" s="173"/>
      <c r="G572" s="174">
        <f t="shared" si="12"/>
        <v>1</v>
      </c>
    </row>
    <row r="573" spans="2:7" x14ac:dyDescent="0.3">
      <c r="B573" s="242">
        <v>93100</v>
      </c>
      <c r="C573" s="242">
        <v>16203</v>
      </c>
      <c r="D573" s="239" t="s">
        <v>1064</v>
      </c>
      <c r="E573" s="102">
        <f>IFERROR(VLOOKUP(B573&amp;C573,'C1'!$D$2:$Z$9988,2,FALSE),0)</f>
        <v>0</v>
      </c>
      <c r="F573" s="173"/>
      <c r="G573" s="174">
        <f t="shared" si="12"/>
        <v>0</v>
      </c>
    </row>
    <row r="574" spans="2:7" x14ac:dyDescent="0.3">
      <c r="B574" s="116">
        <v>93100</v>
      </c>
      <c r="C574" s="116">
        <v>16000</v>
      </c>
      <c r="D574" s="239" t="s">
        <v>919</v>
      </c>
      <c r="E574" s="102">
        <f>IFERROR(VLOOKUP(B574&amp;C574,'C1'!$D$2:$Z$9988,2,FALSE),0)</f>
        <v>16803.981670687499</v>
      </c>
      <c r="F574" s="173"/>
      <c r="G574" s="174">
        <f t="shared" si="12"/>
        <v>1</v>
      </c>
    </row>
    <row r="575" spans="2:7" x14ac:dyDescent="0.3">
      <c r="B575" s="116">
        <v>93400</v>
      </c>
      <c r="C575" s="116">
        <v>12000</v>
      </c>
      <c r="D575" s="239" t="s">
        <v>1065</v>
      </c>
      <c r="E575" s="102">
        <f>IFERROR(VLOOKUP(B575&amp;C575,'C1'!$D$2:$Z$9988,2,FALSE),0)</f>
        <v>18087.644049999999</v>
      </c>
      <c r="F575" s="173"/>
      <c r="G575" s="174">
        <f t="shared" si="12"/>
        <v>1</v>
      </c>
    </row>
    <row r="576" spans="2:7" x14ac:dyDescent="0.3">
      <c r="B576" s="116">
        <v>93400</v>
      </c>
      <c r="C576" s="116">
        <v>12006</v>
      </c>
      <c r="D576" s="239" t="s">
        <v>1066</v>
      </c>
      <c r="E576" s="102">
        <f>IFERROR(VLOOKUP(B576&amp;C576,'C1'!$D$2:$Z$9988,2,FALSE),0)</f>
        <v>2088.6214875000001</v>
      </c>
      <c r="F576" s="173"/>
      <c r="G576" s="174">
        <f t="shared" si="12"/>
        <v>1</v>
      </c>
    </row>
    <row r="577" spans="1:7" x14ac:dyDescent="0.3">
      <c r="B577" s="116">
        <v>93400</v>
      </c>
      <c r="C577" s="116">
        <v>12100</v>
      </c>
      <c r="D577" s="239" t="s">
        <v>1067</v>
      </c>
      <c r="E577" s="102">
        <f>IFERROR(VLOOKUP(B577&amp;C577,'C1'!$D$2:$Z$9988,2,FALSE),0)</f>
        <v>16713.993887499997</v>
      </c>
      <c r="F577" s="173"/>
      <c r="G577" s="174">
        <f t="shared" si="12"/>
        <v>1</v>
      </c>
    </row>
    <row r="578" spans="1:7" x14ac:dyDescent="0.3">
      <c r="B578" s="116">
        <v>93400</v>
      </c>
      <c r="C578" s="116">
        <v>12101</v>
      </c>
      <c r="D578" s="239" t="s">
        <v>1068</v>
      </c>
      <c r="E578" s="102">
        <f>IFERROR(VLOOKUP(B578&amp;C578,'C1'!$D$2:$Z$9988,2,FALSE),0)</f>
        <v>22931.736666666664</v>
      </c>
      <c r="F578" s="173"/>
      <c r="G578" s="174">
        <f t="shared" si="12"/>
        <v>1</v>
      </c>
    </row>
    <row r="579" spans="1:7" x14ac:dyDescent="0.3">
      <c r="B579" s="116">
        <v>93400</v>
      </c>
      <c r="C579" s="116">
        <v>15000</v>
      </c>
      <c r="D579" s="239" t="s">
        <v>1069</v>
      </c>
      <c r="E579" s="102">
        <f>IFERROR(VLOOKUP(B579&amp;C579,'C1'!$D$2:$Z$9988,2,FALSE),0)</f>
        <v>3529.8130000000001</v>
      </c>
      <c r="F579" s="173"/>
      <c r="G579" s="174">
        <f t="shared" si="12"/>
        <v>1</v>
      </c>
    </row>
    <row r="580" spans="1:7" x14ac:dyDescent="0.3">
      <c r="B580" s="116">
        <v>93400</v>
      </c>
      <c r="C580" s="116">
        <v>15100</v>
      </c>
      <c r="D580" s="239" t="s">
        <v>920</v>
      </c>
      <c r="E580" s="102">
        <f>IFERROR(VLOOKUP(B580&amp;C580,'C1'!$D$2:$Z$9988,2,FALSE),0)</f>
        <v>800</v>
      </c>
      <c r="F580" s="173"/>
      <c r="G580" s="174">
        <f t="shared" si="12"/>
        <v>1</v>
      </c>
    </row>
    <row r="581" spans="1:7" x14ac:dyDescent="0.3">
      <c r="B581" s="242">
        <v>93400</v>
      </c>
      <c r="C581" s="242">
        <v>16203</v>
      </c>
      <c r="D581" s="239" t="s">
        <v>1070</v>
      </c>
      <c r="E581" s="102">
        <f>IFERROR(VLOOKUP(B581&amp;C581,'C1'!$D$2:$Z$9988,2,FALSE),0)</f>
        <v>0</v>
      </c>
      <c r="F581" s="173"/>
      <c r="G581" s="174">
        <f t="shared" si="12"/>
        <v>0</v>
      </c>
    </row>
    <row r="582" spans="1:7" x14ac:dyDescent="0.3">
      <c r="B582" s="116">
        <v>93400</v>
      </c>
      <c r="C582" s="116">
        <v>16000</v>
      </c>
      <c r="D582" s="239" t="s">
        <v>1071</v>
      </c>
      <c r="E582" s="102">
        <f>IFERROR(VLOOKUP(B582&amp;C582,'C1'!$D$2:$Z$9988,2,FALSE),0)</f>
        <v>16425.090192624997</v>
      </c>
      <c r="F582" s="173"/>
      <c r="G582" s="174">
        <f t="shared" si="12"/>
        <v>1</v>
      </c>
    </row>
    <row r="583" spans="1:7" x14ac:dyDescent="0.3">
      <c r="B583" s="242">
        <v>21100</v>
      </c>
      <c r="C583" s="242">
        <v>16103</v>
      </c>
      <c r="D583" s="239" t="s">
        <v>1072</v>
      </c>
      <c r="E583" s="102">
        <f>IFERROR(VLOOKUP(B583&amp;C583,'C1'!$D$2:$Z$9988,2,FALSE),0)</f>
        <v>15180.73</v>
      </c>
      <c r="F583" s="173"/>
      <c r="G583" s="174">
        <f t="shared" si="12"/>
        <v>1</v>
      </c>
    </row>
    <row r="584" spans="1:7" x14ac:dyDescent="0.3">
      <c r="B584" s="201"/>
      <c r="C584" s="200"/>
    </row>
    <row r="585" spans="1:7" x14ac:dyDescent="0.3">
      <c r="B585" s="201"/>
      <c r="C585" s="200"/>
    </row>
    <row r="586" spans="1:7" x14ac:dyDescent="0.3">
      <c r="B586" s="201"/>
      <c r="C586" s="200"/>
    </row>
    <row r="587" spans="1:7" x14ac:dyDescent="0.3">
      <c r="A587" s="174"/>
      <c r="B587" s="207"/>
      <c r="C587" s="208"/>
      <c r="D587" s="206" t="s">
        <v>45</v>
      </c>
      <c r="E587" s="104">
        <f>SUM(E302:E586)</f>
        <v>4533926.6588459378</v>
      </c>
      <c r="F587" s="171"/>
    </row>
    <row r="588" spans="1:7" x14ac:dyDescent="0.3">
      <c r="B588" s="201"/>
      <c r="C588" s="200"/>
    </row>
    <row r="598" spans="1:7" x14ac:dyDescent="0.3">
      <c r="A598" s="174"/>
      <c r="B598" s="184"/>
      <c r="C598" s="177"/>
      <c r="D598" s="174"/>
      <c r="E598" s="238"/>
      <c r="F598" s="238"/>
      <c r="G598">
        <v>1</v>
      </c>
    </row>
    <row r="599" spans="1:7" x14ac:dyDescent="0.3">
      <c r="A599" s="174"/>
      <c r="B599" s="184"/>
      <c r="C599" s="177"/>
      <c r="D599" s="181" t="s">
        <v>609</v>
      </c>
      <c r="E599" s="238"/>
      <c r="F599" s="238"/>
      <c r="G599">
        <v>1</v>
      </c>
    </row>
    <row r="600" spans="1:7" x14ac:dyDescent="0.3">
      <c r="A600" s="174"/>
      <c r="B600" s="184"/>
      <c r="C600" s="177"/>
      <c r="D600" s="182" t="s">
        <v>80</v>
      </c>
      <c r="E600" s="238"/>
      <c r="F600" s="238"/>
      <c r="G600">
        <v>1</v>
      </c>
    </row>
    <row r="601" spans="1:7" ht="15" thickBot="1" x14ac:dyDescent="0.35">
      <c r="A601" s="174"/>
      <c r="B601" s="185"/>
      <c r="C601" s="186"/>
      <c r="D601" s="179"/>
      <c r="E601" s="157"/>
      <c r="F601" s="170"/>
      <c r="G601">
        <v>1</v>
      </c>
    </row>
    <row r="602" spans="1:7" ht="15" thickTop="1" x14ac:dyDescent="0.3">
      <c r="A602" s="174"/>
      <c r="B602" s="180"/>
      <c r="C602" s="187"/>
      <c r="D602" s="188"/>
      <c r="E602" s="158"/>
      <c r="F602" s="158"/>
      <c r="G602" s="174">
        <v>1</v>
      </c>
    </row>
    <row r="603" spans="1:7" x14ac:dyDescent="0.3">
      <c r="A603" s="174"/>
      <c r="B603" s="189" t="s">
        <v>0</v>
      </c>
      <c r="C603" s="189" t="s">
        <v>1</v>
      </c>
      <c r="D603" s="190" t="s">
        <v>2</v>
      </c>
      <c r="E603" s="159" t="s">
        <v>608</v>
      </c>
      <c r="F603" s="244"/>
      <c r="G603" s="174">
        <v>1</v>
      </c>
    </row>
    <row r="604" spans="1:7" x14ac:dyDescent="0.3">
      <c r="A604" s="174"/>
      <c r="B604" s="151">
        <v>1100</v>
      </c>
      <c r="C604" s="151">
        <v>91100</v>
      </c>
      <c r="D604" s="151" t="s">
        <v>1304</v>
      </c>
      <c r="E604" s="160">
        <v>2024.49</v>
      </c>
      <c r="F604" s="245"/>
      <c r="G604" s="174">
        <v>1</v>
      </c>
    </row>
    <row r="605" spans="1:7" x14ac:dyDescent="0.3">
      <c r="A605" s="174"/>
      <c r="B605" s="151">
        <v>1100</v>
      </c>
      <c r="C605" s="151">
        <v>91101</v>
      </c>
      <c r="D605" s="151" t="s">
        <v>1305</v>
      </c>
      <c r="E605" s="160">
        <v>2249.44</v>
      </c>
      <c r="F605" s="245"/>
      <c r="G605" s="174">
        <v>1</v>
      </c>
    </row>
    <row r="606" spans="1:7" x14ac:dyDescent="0.3">
      <c r="A606" s="174"/>
      <c r="B606" s="151">
        <v>1100</v>
      </c>
      <c r="C606" s="151">
        <v>91102</v>
      </c>
      <c r="D606" s="151" t="s">
        <v>1306</v>
      </c>
      <c r="E606" s="149">
        <v>0</v>
      </c>
      <c r="F606" s="246"/>
      <c r="G606" s="174">
        <v>0</v>
      </c>
    </row>
    <row r="607" spans="1:7" x14ac:dyDescent="0.3">
      <c r="A607" s="174"/>
      <c r="B607" s="151">
        <v>1100</v>
      </c>
      <c r="C607" s="151">
        <v>91103</v>
      </c>
      <c r="D607" s="151" t="s">
        <v>1307</v>
      </c>
      <c r="E607" s="149">
        <v>0</v>
      </c>
      <c r="F607" s="246"/>
      <c r="G607" s="174">
        <v>0</v>
      </c>
    </row>
    <row r="608" spans="1:7" x14ac:dyDescent="0.3">
      <c r="A608" s="174"/>
      <c r="B608" s="150">
        <v>1100</v>
      </c>
      <c r="C608" s="150">
        <v>91300</v>
      </c>
      <c r="D608" s="150" t="s">
        <v>8</v>
      </c>
      <c r="E608" s="212" t="s">
        <v>923</v>
      </c>
      <c r="F608" s="247"/>
      <c r="G608" s="174">
        <v>0</v>
      </c>
    </row>
    <row r="609" spans="1:7" x14ac:dyDescent="0.3">
      <c r="A609" s="174"/>
      <c r="B609" s="223">
        <v>1100</v>
      </c>
      <c r="C609" s="223">
        <v>91301</v>
      </c>
      <c r="D609" s="224" t="s">
        <v>9</v>
      </c>
      <c r="E609" s="212" t="s">
        <v>923</v>
      </c>
      <c r="F609" s="247"/>
      <c r="G609" s="174">
        <v>0</v>
      </c>
    </row>
    <row r="610" spans="1:7" x14ac:dyDescent="0.3">
      <c r="A610" s="175"/>
      <c r="B610" s="225">
        <v>1100</v>
      </c>
      <c r="C610" s="225">
        <v>91303</v>
      </c>
      <c r="D610" s="225" t="s">
        <v>375</v>
      </c>
      <c r="E610" s="212" t="s">
        <v>552</v>
      </c>
      <c r="F610" s="247"/>
      <c r="G610" s="174">
        <v>0</v>
      </c>
    </row>
    <row r="611" spans="1:7" x14ac:dyDescent="0.3">
      <c r="A611" s="174"/>
      <c r="B611" s="225">
        <v>1100</v>
      </c>
      <c r="C611" s="225">
        <v>91304</v>
      </c>
      <c r="D611" s="225" t="s">
        <v>376</v>
      </c>
      <c r="E611" s="212" t="s">
        <v>552</v>
      </c>
      <c r="F611" s="247"/>
      <c r="G611" s="174">
        <v>0</v>
      </c>
    </row>
    <row r="612" spans="1:7" x14ac:dyDescent="0.3">
      <c r="A612" s="174"/>
      <c r="B612" s="225">
        <v>1100</v>
      </c>
      <c r="C612" s="225">
        <v>91305</v>
      </c>
      <c r="D612" s="225" t="s">
        <v>924</v>
      </c>
      <c r="E612" s="161">
        <v>78449.210000000006</v>
      </c>
      <c r="F612" s="248"/>
      <c r="G612" s="174">
        <v>1</v>
      </c>
    </row>
    <row r="613" spans="1:7" x14ac:dyDescent="0.3">
      <c r="A613" s="174"/>
      <c r="B613" s="174"/>
      <c r="C613" s="174"/>
      <c r="D613" s="174"/>
      <c r="E613" s="165"/>
      <c r="F613" s="165"/>
      <c r="G613" s="174">
        <v>1</v>
      </c>
    </row>
    <row r="614" spans="1:7" x14ac:dyDescent="0.3">
      <c r="A614" s="175"/>
      <c r="B614" s="209"/>
      <c r="C614" s="210"/>
      <c r="D614" s="211" t="s">
        <v>53</v>
      </c>
      <c r="E614" s="162">
        <f>SUM(E604:E613)</f>
        <v>82723.140000000014</v>
      </c>
      <c r="F614" s="244"/>
      <c r="G614" s="174">
        <v>1</v>
      </c>
    </row>
  </sheetData>
  <autoFilter ref="G1:G614" xr:uid="{B69E776F-E800-418C-B9D9-F1C315906F40}"/>
  <pageMargins left="0.7" right="0.7" top="0.75" bottom="0.75" header="0.3" footer="0.3"/>
  <pageSetup paperSize="9" scale="75" orientation="portrait" r:id="rId1"/>
  <rowBreaks count="2" manualBreakCount="2">
    <brk id="67" max="5" man="1"/>
    <brk id="296" max="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B1:AP13"/>
  <sheetViews>
    <sheetView zoomScaleNormal="100" zoomScaleSheetLayoutView="100" workbookViewId="0">
      <selection activeCell="E8" sqref="E8:E9"/>
    </sheetView>
  </sheetViews>
  <sheetFormatPr baseColWidth="10" defaultRowHeight="14.4" x14ac:dyDescent="0.3"/>
  <cols>
    <col min="1" max="1" width="2.33203125" customWidth="1"/>
    <col min="2" max="3" width="6.44140625" customWidth="1"/>
    <col min="4" max="4" width="60.6640625" customWidth="1"/>
    <col min="5" max="5" width="14.6640625" style="97" customWidth="1"/>
    <col min="6" max="6" width="14.33203125" style="261" customWidth="1"/>
    <col min="7" max="7" width="0" hidden="1" customWidth="1"/>
    <col min="8" max="8" width="11.6640625" hidden="1" customWidth="1"/>
    <col min="9" max="10" width="15" hidden="1" customWidth="1"/>
    <col min="11" max="11" width="11.88671875" hidden="1" customWidth="1"/>
    <col min="12" max="12" width="15" hidden="1" customWidth="1"/>
    <col min="13" max="13" width="0" hidden="1" customWidth="1"/>
  </cols>
  <sheetData>
    <row r="1" spans="2:42" x14ac:dyDescent="0.3">
      <c r="B1" s="17"/>
      <c r="C1" s="9"/>
      <c r="E1" s="105"/>
      <c r="F1" s="257"/>
      <c r="H1" s="83" t="s">
        <v>785</v>
      </c>
    </row>
    <row r="2" spans="2:42" ht="15" customHeight="1" x14ac:dyDescent="0.3">
      <c r="B2" s="17"/>
      <c r="C2" s="9"/>
      <c r="D2" s="13" t="s">
        <v>609</v>
      </c>
      <c r="E2" s="112"/>
      <c r="F2" s="258"/>
      <c r="H2" s="325" t="s">
        <v>788</v>
      </c>
      <c r="I2" s="326"/>
      <c r="J2" s="326"/>
      <c r="K2" s="326"/>
      <c r="L2" s="327"/>
    </row>
    <row r="3" spans="2:42" x14ac:dyDescent="0.3">
      <c r="B3" s="17"/>
      <c r="C3" s="9"/>
      <c r="D3" s="14" t="s">
        <v>78</v>
      </c>
      <c r="E3" s="113"/>
      <c r="F3" s="259"/>
      <c r="H3" s="328"/>
      <c r="I3" s="329"/>
      <c r="J3" s="329"/>
      <c r="K3" s="329"/>
      <c r="L3" s="330"/>
    </row>
    <row r="4" spans="2:42" ht="15" thickBot="1" x14ac:dyDescent="0.35">
      <c r="B4" s="18"/>
      <c r="C4" s="19"/>
      <c r="D4" s="11"/>
      <c r="E4" s="106"/>
      <c r="F4" s="260"/>
      <c r="H4" s="331"/>
      <c r="I4" s="332"/>
      <c r="J4" s="332"/>
      <c r="K4" s="332"/>
      <c r="L4" s="333"/>
    </row>
    <row r="5" spans="2:42" ht="15" thickTop="1" x14ac:dyDescent="0.3">
      <c r="B5" s="12"/>
      <c r="C5" s="20"/>
      <c r="D5" s="21"/>
      <c r="E5" s="107"/>
      <c r="F5" s="222"/>
      <c r="H5" s="51" t="str">
        <f>IF(SUM(($H$8:$H$2023))=SUM('C7'!$E$2:$E$2000),"",SUM(($H$8:$H$2023))-SUM('C3'!$E$2:$E$2000))</f>
        <v/>
      </c>
      <c r="I5" s="51" t="str">
        <f>IF(SUM(($I$8:$I$2023))=SUM('C7'!$F$2:$F$2000),"",SUM(($I$8:$I$2023))-SUM('C7'!$F$2:$F$2000))</f>
        <v/>
      </c>
      <c r="J5" s="51" t="str">
        <f>IF(SUM(($J$8:$J$2023))=SUM('C7'!$G$2:$G$2000),"",SUM(($J$8:$J$2023))-SUM('C7'!$G$2:$G$2000))</f>
        <v/>
      </c>
      <c r="K5" s="51" t="str">
        <f>IF(SUM(($K$8:$K$2023))=SUM('C7'!$H$2:$H$2000),"",SUM(($K$6:$K$2022))-SUM('C7'!$H$2:$H$2000))</f>
        <v/>
      </c>
    </row>
    <row r="6" spans="2:42" x14ac:dyDescent="0.3">
      <c r="B6" s="189" t="s">
        <v>0</v>
      </c>
      <c r="C6" s="189" t="s">
        <v>1</v>
      </c>
      <c r="D6" s="190" t="s">
        <v>2</v>
      </c>
      <c r="E6" s="80" t="s">
        <v>1339</v>
      </c>
      <c r="F6" s="222"/>
      <c r="H6" s="147" t="s">
        <v>1300</v>
      </c>
      <c r="I6" s="27" t="s">
        <v>360</v>
      </c>
      <c r="J6" s="27" t="s">
        <v>359</v>
      </c>
      <c r="K6" s="27" t="s">
        <v>1301</v>
      </c>
      <c r="L6" s="147" t="s">
        <v>1302</v>
      </c>
    </row>
    <row r="7" spans="2:42" s="174" customFormat="1" x14ac:dyDescent="0.3">
      <c r="E7" s="165"/>
      <c r="F7" s="255">
        <v>1</v>
      </c>
      <c r="K7" s="5"/>
      <c r="L7" s="5"/>
      <c r="M7" s="5"/>
      <c r="N7" s="5"/>
      <c r="O7" s="5"/>
      <c r="P7" s="5"/>
      <c r="Q7" s="5"/>
      <c r="R7" s="5"/>
      <c r="S7" s="5"/>
      <c r="T7" s="5"/>
      <c r="U7" s="5"/>
      <c r="V7" s="5"/>
      <c r="W7" s="5"/>
      <c r="X7" s="5"/>
      <c r="Y7" s="5"/>
      <c r="Z7" s="5"/>
      <c r="AA7" s="5"/>
      <c r="AB7" s="5"/>
      <c r="AC7" s="5"/>
      <c r="AD7" s="5"/>
      <c r="AE7" s="5"/>
      <c r="AF7" s="5"/>
      <c r="AG7" s="5"/>
      <c r="AH7" s="5"/>
      <c r="AI7" s="1"/>
      <c r="AJ7" s="1"/>
      <c r="AK7" s="1"/>
      <c r="AL7" s="1"/>
      <c r="AM7" s="1"/>
      <c r="AN7" s="1"/>
      <c r="AO7" s="1"/>
      <c r="AP7" s="1"/>
    </row>
    <row r="8" spans="2:42" x14ac:dyDescent="0.3">
      <c r="B8" s="291">
        <v>15000</v>
      </c>
      <c r="C8" s="291">
        <v>78000</v>
      </c>
      <c r="D8" s="291" t="s">
        <v>612</v>
      </c>
      <c r="E8" s="282">
        <v>45503.28</v>
      </c>
      <c r="F8" s="255">
        <f>IF(E8=0,0,1)</f>
        <v>1</v>
      </c>
      <c r="G8" s="90" t="s">
        <v>947</v>
      </c>
      <c r="H8" s="48">
        <f>IFERROR(VLOOKUP(B8&amp;C8,'C7'!$A$1:$Q$10000,5,FALSE),0)</f>
        <v>4097.6099999999997</v>
      </c>
      <c r="I8" s="48">
        <f>IFERROR(VLOOKUP(B8&amp;C8,'C7'!$A$1:$Q$10000,6,FALSE),0)</f>
        <v>81952.28</v>
      </c>
      <c r="J8" s="48">
        <f>IFERROR(VLOOKUP(B8&amp;C8,'C7'!$A$1:$Q$10000,7,FALSE),0)</f>
        <v>0</v>
      </c>
      <c r="K8" s="48">
        <f>IFERROR(VLOOKUP(B8&amp;C8,'C7'!$A$1:$Q$10000,8,FALSE),0)</f>
        <v>0</v>
      </c>
      <c r="L8" s="119">
        <f>E8-H8</f>
        <v>41405.67</v>
      </c>
    </row>
    <row r="9" spans="2:42" x14ac:dyDescent="0.3">
      <c r="B9" s="291">
        <v>92000</v>
      </c>
      <c r="C9" s="291">
        <v>76300</v>
      </c>
      <c r="D9" s="291" t="s">
        <v>7</v>
      </c>
      <c r="E9" s="282">
        <v>1750.87</v>
      </c>
      <c r="F9" s="255">
        <f>IF(E9=0,0,1)</f>
        <v>1</v>
      </c>
      <c r="H9" s="48">
        <f>IFERROR(VLOOKUP(B9&amp;C9,'C7'!$A$1:$Q$10000,5,FALSE),0)</f>
        <v>1750.87</v>
      </c>
      <c r="I9" s="48">
        <f>IFERROR(VLOOKUP(B9&amp;C9,'C7'!$A$1:$Q$10000,6,FALSE),0)</f>
        <v>4720.8</v>
      </c>
      <c r="J9" s="48">
        <f>IFERROR(VLOOKUP(B9&amp;C9,'C7'!$A$1:$Q$10000,7,FALSE),0)</f>
        <v>4720.8</v>
      </c>
      <c r="K9" s="48">
        <f>IFERROR(VLOOKUP(B9&amp;C9,'C7'!$A$1:$Q$10000,8,FALSE),0)</f>
        <v>4720.8</v>
      </c>
      <c r="L9" s="119">
        <f>E9-H9</f>
        <v>0</v>
      </c>
    </row>
    <row r="10" spans="2:42" x14ac:dyDescent="0.3">
      <c r="F10" s="255">
        <v>1</v>
      </c>
    </row>
    <row r="11" spans="2:42" x14ac:dyDescent="0.3">
      <c r="B11" s="290"/>
      <c r="C11" s="288"/>
      <c r="D11" s="252" t="s">
        <v>51</v>
      </c>
      <c r="E11" s="289">
        <f>SUM(E8:E10)</f>
        <v>47254.15</v>
      </c>
      <c r="F11" s="255">
        <v>1</v>
      </c>
      <c r="H11" s="16">
        <f>SUM(H8:H9)</f>
        <v>5848.48</v>
      </c>
      <c r="I11" s="16">
        <f>SUM(I8:I9)</f>
        <v>86673.08</v>
      </c>
      <c r="J11" s="16">
        <f>SUM(J8:J9)</f>
        <v>4720.8</v>
      </c>
      <c r="K11" s="16">
        <f>SUM(K8:K9)</f>
        <v>4720.8</v>
      </c>
      <c r="L11" s="16">
        <f>SUM(L8:L9)</f>
        <v>41405.67</v>
      </c>
    </row>
    <row r="12" spans="2:42" x14ac:dyDescent="0.3">
      <c r="F12" s="222"/>
    </row>
    <row r="13" spans="2:42" x14ac:dyDescent="0.3">
      <c r="F13" s="222"/>
    </row>
  </sheetData>
  <autoFilter ref="B6:F9" xr:uid="{00000000-0001-0000-0800-000000000000}"/>
  <mergeCells count="1">
    <mergeCell ref="H2:L4"/>
  </mergeCells>
  <conditionalFormatting sqref="L8:L9">
    <cfRule type="cellIs" priority="1" operator="equal">
      <formula>0</formula>
    </cfRule>
    <cfRule type="cellIs" dxfId="5" priority="2" operator="lessThan">
      <formula>0</formula>
    </cfRule>
    <cfRule type="cellIs" dxfId="4" priority="3" operator="greaterThan">
      <formula>0</formula>
    </cfRule>
  </conditionalFormatting>
  <printOptions horizontalCentered="1"/>
  <pageMargins left="0.70866141732283461" right="0.70866141732283461" top="0.74803149606299213" bottom="0.74803149606299213" header="0.31496062992125984" footer="0.31496062992125984"/>
  <pageSetup paperSize="9" scale="80" orientation="portrait" r:id="rId1"/>
  <headerFooter>
    <oddFooter>Página &amp;P&amp;R&amp;A</oddFooter>
  </headerFooter>
  <colBreaks count="1" manualBreakCount="1">
    <brk id="5" max="10"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B1:AR11"/>
  <sheetViews>
    <sheetView zoomScaleNormal="100" zoomScaleSheetLayoutView="85" workbookViewId="0">
      <selection activeCell="G1" sqref="G1:L1048576"/>
    </sheetView>
  </sheetViews>
  <sheetFormatPr baseColWidth="10" defaultRowHeight="14.4" x14ac:dyDescent="0.3"/>
  <cols>
    <col min="1" max="1" width="2.109375" customWidth="1"/>
    <col min="2" max="3" width="6.44140625" customWidth="1"/>
    <col min="4" max="4" width="60.6640625" customWidth="1"/>
    <col min="5" max="5" width="14.6640625" style="105" customWidth="1"/>
    <col min="6" max="6" width="4.6640625" style="222" customWidth="1"/>
    <col min="7" max="7" width="12.88671875" hidden="1" customWidth="1"/>
    <col min="8" max="9" width="15" hidden="1" customWidth="1"/>
    <col min="10" max="10" width="12.6640625" hidden="1" customWidth="1"/>
    <col min="11" max="11" width="13.44140625" hidden="1" customWidth="1"/>
    <col min="12" max="12" width="0" hidden="1" customWidth="1"/>
  </cols>
  <sheetData>
    <row r="1" spans="2:44" x14ac:dyDescent="0.3">
      <c r="B1" s="17"/>
      <c r="C1" s="9"/>
      <c r="G1" s="83" t="s">
        <v>785</v>
      </c>
    </row>
    <row r="2" spans="2:44" x14ac:dyDescent="0.3">
      <c r="B2" s="17"/>
      <c r="C2" s="9"/>
      <c r="D2" s="13" t="s">
        <v>609</v>
      </c>
      <c r="G2" s="325" t="s">
        <v>786</v>
      </c>
      <c r="H2" s="326"/>
      <c r="I2" s="326"/>
      <c r="J2" s="326"/>
      <c r="K2" s="327"/>
    </row>
    <row r="3" spans="2:44" x14ac:dyDescent="0.3">
      <c r="B3" s="17"/>
      <c r="C3" s="9"/>
      <c r="D3" s="14" t="s">
        <v>79</v>
      </c>
      <c r="G3" s="331"/>
      <c r="H3" s="332"/>
      <c r="I3" s="332"/>
      <c r="J3" s="332"/>
      <c r="K3" s="333"/>
    </row>
    <row r="4" spans="2:44" ht="15" thickBot="1" x14ac:dyDescent="0.35">
      <c r="B4" s="18"/>
      <c r="C4" s="19"/>
      <c r="D4" s="11"/>
      <c r="E4" s="106"/>
    </row>
    <row r="5" spans="2:44" ht="15" thickTop="1" x14ac:dyDescent="0.3">
      <c r="B5" s="12"/>
      <c r="C5" s="20"/>
      <c r="D5" s="21"/>
      <c r="E5" s="107"/>
      <c r="G5" s="51" t="str">
        <f>IF(SUM(($G$8:$G$2023))=SUM('C8'!$E$2:$E$2000),"",SUM(($G$8:$G$2023))-SUM('C8'!$E$2:$E$2000))</f>
        <v/>
      </c>
      <c r="H5" s="51" t="str">
        <f>IF(SUM(($H$8:$H$2023))=SUM('C8'!$F$2:$F$2000),"",SUM(($H$8:$H$2023))-SUM('C8'!$F$2:$F$2000))</f>
        <v/>
      </c>
      <c r="I5" s="51" t="str">
        <f>IF(SUM(($I$8:$I$2023))=SUM('C8'!$G$2:$G$2000),"",SUM(($I$8:$I$2023))-SUM('C8'!$G$2:$G$2000))</f>
        <v/>
      </c>
      <c r="J5" s="51" t="str">
        <f>IF(SUM(($J$8:$J$2023))=SUM('C8'!$H$2:$H$2000),"",SUM(($J$6:$J$2022))-SUM('C8'!$H$2:$H$2000))</f>
        <v/>
      </c>
      <c r="K5" s="51" t="str">
        <f>IF(SUM(($G$8:$G$1989))=SUM('C8'!$E$2:$E$2000),"","ERROR")</f>
        <v/>
      </c>
    </row>
    <row r="6" spans="2:44" x14ac:dyDescent="0.3">
      <c r="B6" s="189" t="s">
        <v>0</v>
      </c>
      <c r="C6" s="189" t="s">
        <v>1</v>
      </c>
      <c r="D6" s="190" t="s">
        <v>2</v>
      </c>
      <c r="E6" s="80" t="s">
        <v>1339</v>
      </c>
      <c r="F6" s="255"/>
      <c r="G6" s="147" t="s">
        <v>1300</v>
      </c>
      <c r="H6" s="27" t="s">
        <v>360</v>
      </c>
      <c r="I6" s="27" t="s">
        <v>359</v>
      </c>
      <c r="J6" s="27" t="s">
        <v>1301</v>
      </c>
      <c r="K6" s="147" t="s">
        <v>1302</v>
      </c>
    </row>
    <row r="7" spans="2:44" s="174" customFormat="1" x14ac:dyDescent="0.3">
      <c r="E7" s="165"/>
      <c r="F7" s="255">
        <v>1</v>
      </c>
      <c r="M7" s="5"/>
      <c r="N7" s="5"/>
      <c r="O7" s="5"/>
      <c r="P7" s="5"/>
      <c r="Q7" s="5"/>
      <c r="R7" s="5"/>
      <c r="S7" s="5"/>
      <c r="T7" s="5"/>
      <c r="U7" s="5"/>
      <c r="V7" s="5"/>
      <c r="W7" s="5"/>
      <c r="X7" s="5"/>
      <c r="Y7" s="5"/>
      <c r="Z7" s="5"/>
      <c r="AA7" s="5"/>
      <c r="AB7" s="5"/>
      <c r="AC7" s="5"/>
      <c r="AD7" s="5"/>
      <c r="AE7" s="5"/>
      <c r="AF7" s="5"/>
      <c r="AG7" s="5"/>
      <c r="AH7" s="5"/>
      <c r="AI7" s="5"/>
      <c r="AJ7" s="5"/>
      <c r="AK7" s="1"/>
      <c r="AL7" s="1"/>
      <c r="AM7" s="1"/>
      <c r="AN7" s="1"/>
      <c r="AO7" s="1"/>
      <c r="AP7" s="1"/>
      <c r="AQ7" s="1"/>
      <c r="AR7" s="1"/>
    </row>
    <row r="8" spans="2:44" x14ac:dyDescent="0.3">
      <c r="B8" s="47">
        <v>92000</v>
      </c>
      <c r="C8" s="47">
        <v>83100</v>
      </c>
      <c r="D8" s="47" t="s">
        <v>611</v>
      </c>
      <c r="E8" s="102">
        <v>0</v>
      </c>
      <c r="F8" s="255">
        <f t="shared" ref="F8:F9" si="0">IF(E8=0,0,1)</f>
        <v>0</v>
      </c>
      <c r="G8" s="48">
        <f>IFERROR(VLOOKUP(B8&amp;C8,'C8'!$A$1:$Q$10000,5,FALSE),0)</f>
        <v>0</v>
      </c>
      <c r="H8" s="48">
        <f>IFERROR(VLOOKUP(B8&amp;C8,'C8'!$A$1:$Q$10000,6,FALSE),0)</f>
        <v>0</v>
      </c>
      <c r="I8" s="48">
        <f>IFERROR(VLOOKUP(B8&amp;C8,'C8'!$A$1:$Q$10000,7,FALSE),0)</f>
        <v>0</v>
      </c>
      <c r="J8" s="48">
        <f>IFERROR(VLOOKUP(B8&amp;C8,'C8'!$A$1:$Q$10000,8,FALSE),0)</f>
        <v>0</v>
      </c>
      <c r="K8" s="119">
        <f>E8-G8</f>
        <v>0</v>
      </c>
    </row>
    <row r="9" spans="2:44" x14ac:dyDescent="0.3">
      <c r="B9" s="287">
        <v>92000</v>
      </c>
      <c r="C9" s="287">
        <v>83000</v>
      </c>
      <c r="D9" s="287" t="s">
        <v>21</v>
      </c>
      <c r="E9" s="282">
        <v>12000</v>
      </c>
      <c r="F9" s="255">
        <f t="shared" si="0"/>
        <v>1</v>
      </c>
      <c r="G9" s="48">
        <f>IFERROR(VLOOKUP(B9&amp;C9,'C8'!$A$1:$Q$10000,5,FALSE),0)</f>
        <v>9000</v>
      </c>
      <c r="H9" s="48">
        <f>IFERROR(VLOOKUP(B9&amp;C9,'C8'!$A$1:$Q$10000,6,FALSE),0)</f>
        <v>9000</v>
      </c>
      <c r="I9" s="48">
        <f>IFERROR(VLOOKUP(B9&amp;C9,'C8'!$A$1:$Q$10000,7,FALSE),0)</f>
        <v>8224</v>
      </c>
      <c r="J9" s="48">
        <f>IFERROR(VLOOKUP(B9&amp;C9,'C8'!$A$1:$Q$10000,8,FALSE),0)</f>
        <v>8224</v>
      </c>
      <c r="K9" s="119">
        <f>E9-G9</f>
        <v>3000</v>
      </c>
    </row>
    <row r="10" spans="2:44" x14ac:dyDescent="0.3">
      <c r="F10" s="255">
        <v>1</v>
      </c>
    </row>
    <row r="11" spans="2:44" x14ac:dyDescent="0.3">
      <c r="B11" s="68"/>
      <c r="C11" s="288"/>
      <c r="D11" s="252" t="s">
        <v>52</v>
      </c>
      <c r="E11" s="289">
        <f>SUM(E8:E10)</f>
        <v>12000</v>
      </c>
      <c r="F11" s="255">
        <v>1</v>
      </c>
      <c r="G11" s="16">
        <f>SUM(G8:G9)</f>
        <v>9000</v>
      </c>
      <c r="H11" s="16">
        <f>SUM(H8:H9)</f>
        <v>9000</v>
      </c>
      <c r="I11" s="16">
        <f>SUM(I8:I9)</f>
        <v>8224</v>
      </c>
      <c r="J11" s="16">
        <f>SUM(J8:J9)</f>
        <v>8224</v>
      </c>
      <c r="K11" s="16">
        <f>SUM(K8:K9)</f>
        <v>3000</v>
      </c>
    </row>
  </sheetData>
  <autoFilter ref="B6:K11" xr:uid="{00000000-0001-0000-0900-000000000000}"/>
  <mergeCells count="1">
    <mergeCell ref="G2:K3"/>
  </mergeCells>
  <conditionalFormatting sqref="K8:K9">
    <cfRule type="cellIs" priority="1" operator="equal">
      <formula>0</formula>
    </cfRule>
    <cfRule type="cellIs" dxfId="3" priority="2" operator="lessThan">
      <formula>0</formula>
    </cfRule>
    <cfRule type="cellIs" dxfId="2" priority="3" operator="greaterThan">
      <formula>0</formula>
    </cfRule>
  </conditionalFormatting>
  <printOptions horizontalCentered="1"/>
  <pageMargins left="0.70866141732283461" right="0.70866141732283461" top="0.74803149606299213" bottom="0.74803149606299213" header="0.31496062992125984" footer="0.31496062992125984"/>
  <pageSetup paperSize="9" scale="80" orientation="portrait" r:id="rId1"/>
  <headerFooter>
    <oddFooter>Página &amp;P&amp;R&amp;A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filterMode="1">
    <tabColor rgb="FF00B050"/>
  </sheetPr>
  <dimension ref="A1:AR25"/>
  <sheetViews>
    <sheetView zoomScaleNormal="100" zoomScaleSheetLayoutView="85" workbookViewId="0">
      <selection activeCell="E8" sqref="E8:E16"/>
    </sheetView>
  </sheetViews>
  <sheetFormatPr baseColWidth="10" defaultRowHeight="14.4" x14ac:dyDescent="0.3"/>
  <cols>
    <col min="1" max="1" width="2.109375" customWidth="1"/>
    <col min="2" max="3" width="6.44140625" customWidth="1"/>
    <col min="4" max="4" width="60.6640625" customWidth="1"/>
    <col min="5" max="5" width="14.6640625" style="165" customWidth="1"/>
    <col min="6" max="6" width="12" style="5" bestFit="1" customWidth="1"/>
    <col min="7" max="11" width="15" hidden="1" customWidth="1"/>
    <col min="12" max="12" width="0" hidden="1" customWidth="1"/>
    <col min="13" max="13" width="13" style="5" hidden="1" customWidth="1"/>
    <col min="14" max="14" width="11.44140625" style="5" hidden="1" customWidth="1"/>
    <col min="15" max="18" width="13" style="5" bestFit="1" customWidth="1"/>
    <col min="19" max="19" width="14.44140625" style="5" bestFit="1" customWidth="1"/>
    <col min="20" max="24" width="11.44140625" style="5" bestFit="1" customWidth="1"/>
    <col min="25" max="36" width="11.44140625" style="5"/>
    <col min="37" max="44" width="11.44140625" style="1"/>
  </cols>
  <sheetData>
    <row r="1" spans="2:44" x14ac:dyDescent="0.3">
      <c r="B1" s="17"/>
      <c r="C1" s="9"/>
      <c r="E1" s="115"/>
      <c r="F1"/>
      <c r="G1" s="83" t="s">
        <v>785</v>
      </c>
      <c r="M1"/>
      <c r="N1"/>
      <c r="O1"/>
      <c r="P1"/>
      <c r="Q1"/>
      <c r="R1"/>
      <c r="S1"/>
      <c r="T1"/>
      <c r="U1"/>
      <c r="V1"/>
      <c r="W1"/>
      <c r="X1"/>
      <c r="Y1"/>
      <c r="Z1"/>
      <c r="AA1"/>
      <c r="AB1"/>
      <c r="AC1"/>
      <c r="AD1"/>
      <c r="AE1"/>
      <c r="AF1"/>
      <c r="AG1"/>
      <c r="AH1"/>
      <c r="AI1"/>
      <c r="AJ1"/>
      <c r="AK1"/>
      <c r="AL1"/>
      <c r="AM1"/>
      <c r="AN1"/>
      <c r="AO1"/>
      <c r="AP1"/>
      <c r="AQ1"/>
      <c r="AR1"/>
    </row>
    <row r="2" spans="2:44" x14ac:dyDescent="0.3">
      <c r="B2" s="17"/>
      <c r="C2" s="9"/>
      <c r="D2" s="13" t="s">
        <v>609</v>
      </c>
      <c r="E2" s="115"/>
      <c r="F2"/>
      <c r="G2" s="325" t="s">
        <v>787</v>
      </c>
      <c r="H2" s="326"/>
      <c r="I2" s="326"/>
      <c r="J2" s="326"/>
      <c r="K2" s="327"/>
      <c r="M2"/>
      <c r="N2"/>
      <c r="O2"/>
      <c r="P2"/>
      <c r="Q2"/>
      <c r="R2"/>
      <c r="S2"/>
      <c r="T2"/>
      <c r="U2"/>
      <c r="V2"/>
      <c r="W2"/>
      <c r="X2"/>
      <c r="Y2"/>
      <c r="Z2"/>
      <c r="AA2"/>
      <c r="AB2"/>
      <c r="AC2"/>
      <c r="AD2"/>
      <c r="AE2"/>
      <c r="AF2"/>
      <c r="AG2"/>
      <c r="AH2"/>
      <c r="AI2"/>
      <c r="AJ2"/>
      <c r="AK2"/>
      <c r="AL2"/>
      <c r="AM2"/>
      <c r="AN2"/>
      <c r="AO2"/>
      <c r="AP2"/>
      <c r="AQ2"/>
      <c r="AR2"/>
    </row>
    <row r="3" spans="2:44" x14ac:dyDescent="0.3">
      <c r="B3" s="17"/>
      <c r="C3" s="9"/>
      <c r="D3" s="14" t="s">
        <v>80</v>
      </c>
      <c r="E3" s="115"/>
      <c r="F3"/>
      <c r="G3" s="331"/>
      <c r="H3" s="332"/>
      <c r="I3" s="332"/>
      <c r="J3" s="332"/>
      <c r="K3" s="333"/>
      <c r="M3"/>
      <c r="N3"/>
      <c r="O3"/>
      <c r="P3"/>
      <c r="Q3"/>
      <c r="R3"/>
      <c r="S3"/>
      <c r="T3"/>
      <c r="U3"/>
      <c r="V3"/>
      <c r="W3"/>
      <c r="X3"/>
      <c r="Y3"/>
      <c r="Z3"/>
      <c r="AA3"/>
      <c r="AB3"/>
      <c r="AC3"/>
      <c r="AD3"/>
      <c r="AE3"/>
      <c r="AF3"/>
      <c r="AG3"/>
      <c r="AH3"/>
      <c r="AI3"/>
      <c r="AJ3"/>
      <c r="AK3"/>
      <c r="AL3"/>
      <c r="AM3"/>
      <c r="AN3"/>
      <c r="AO3"/>
      <c r="AP3"/>
      <c r="AQ3"/>
      <c r="AR3"/>
    </row>
    <row r="4" spans="2:44" ht="15" thickBot="1" x14ac:dyDescent="0.35">
      <c r="B4" s="18"/>
      <c r="C4" s="19"/>
      <c r="D4" s="11"/>
      <c r="E4" s="157"/>
      <c r="F4"/>
      <c r="M4"/>
      <c r="N4"/>
      <c r="O4"/>
      <c r="P4"/>
      <c r="Q4"/>
      <c r="R4"/>
      <c r="S4"/>
      <c r="T4"/>
      <c r="U4"/>
      <c r="V4"/>
      <c r="W4"/>
      <c r="X4"/>
      <c r="Y4"/>
      <c r="Z4"/>
      <c r="AA4"/>
      <c r="AB4"/>
      <c r="AC4"/>
      <c r="AD4"/>
      <c r="AE4"/>
      <c r="AF4"/>
      <c r="AG4"/>
      <c r="AH4"/>
      <c r="AI4"/>
      <c r="AJ4"/>
      <c r="AK4"/>
      <c r="AL4"/>
      <c r="AM4"/>
      <c r="AN4"/>
      <c r="AO4"/>
      <c r="AP4"/>
      <c r="AQ4"/>
      <c r="AR4"/>
    </row>
    <row r="5" spans="2:44" ht="15" thickTop="1" x14ac:dyDescent="0.3">
      <c r="B5" s="12"/>
      <c r="C5" s="20"/>
      <c r="D5" s="21"/>
      <c r="E5" s="158"/>
      <c r="F5"/>
      <c r="G5" s="51" t="str">
        <f>IF(SUM(($G$12:$G$2027))=SUM('C9'!$E$2:$E$2000),"",SUM(($G$12:$G$2027))-SUM('C9'!$E$2:$E$2000))</f>
        <v/>
      </c>
      <c r="H5" s="51" t="str">
        <f>IF(SUM(($H$12:$H$2027))=SUM('C9'!$F$2:$F$2000),"",SUM(($H$12:$H$2027))-SUM('C9'!$F$2:$F$2000))</f>
        <v/>
      </c>
      <c r="I5" s="51" t="str">
        <f>IF(SUM(($I$12:$I$2027))=SUM('C9'!$G$2:$G$2000),"",SUM(($I$12:$I$2027))-SUM('C9'!$G$2:$G$2000))</f>
        <v/>
      </c>
      <c r="J5" s="51" t="str">
        <f>IF(SUM(($J$12:$J$2027))=SUM('C9'!$H$2:$H$2000),"",SUM(($J$6:$J$2026))-SUM('C9'!$H$2:$H$2000))</f>
        <v/>
      </c>
      <c r="M5"/>
      <c r="N5"/>
      <c r="O5"/>
      <c r="P5"/>
      <c r="Q5"/>
      <c r="R5"/>
      <c r="S5"/>
      <c r="T5"/>
      <c r="U5"/>
      <c r="V5"/>
      <c r="W5"/>
      <c r="X5"/>
      <c r="Y5"/>
      <c r="Z5"/>
      <c r="AA5"/>
      <c r="AB5"/>
      <c r="AC5"/>
      <c r="AD5"/>
      <c r="AE5"/>
      <c r="AF5"/>
      <c r="AG5"/>
      <c r="AH5"/>
      <c r="AI5"/>
      <c r="AJ5"/>
      <c r="AK5"/>
      <c r="AL5"/>
      <c r="AM5"/>
      <c r="AN5"/>
      <c r="AO5"/>
      <c r="AP5"/>
      <c r="AQ5"/>
      <c r="AR5"/>
    </row>
    <row r="6" spans="2:44" x14ac:dyDescent="0.3">
      <c r="B6" s="189" t="s">
        <v>0</v>
      </c>
      <c r="C6" s="189" t="s">
        <v>1</v>
      </c>
      <c r="D6" s="190" t="s">
        <v>2</v>
      </c>
      <c r="E6" s="80" t="s">
        <v>1339</v>
      </c>
      <c r="F6" s="255">
        <f t="shared" ref="F6:F16" si="0">IF(E6=0,0,1)</f>
        <v>1</v>
      </c>
      <c r="G6" s="147" t="s">
        <v>1300</v>
      </c>
      <c r="H6" s="27" t="s">
        <v>360</v>
      </c>
      <c r="I6" s="27" t="s">
        <v>359</v>
      </c>
      <c r="J6" s="27" t="s">
        <v>1301</v>
      </c>
      <c r="K6" s="27" t="s">
        <v>610</v>
      </c>
      <c r="M6"/>
      <c r="N6"/>
      <c r="O6"/>
      <c r="P6"/>
      <c r="Q6"/>
      <c r="R6"/>
      <c r="S6"/>
      <c r="T6"/>
      <c r="U6"/>
      <c r="V6"/>
      <c r="W6"/>
      <c r="X6"/>
      <c r="Y6"/>
      <c r="Z6"/>
      <c r="AA6"/>
      <c r="AB6"/>
      <c r="AC6"/>
      <c r="AD6"/>
      <c r="AE6"/>
      <c r="AF6"/>
      <c r="AG6"/>
      <c r="AH6"/>
      <c r="AI6"/>
      <c r="AJ6"/>
      <c r="AK6"/>
      <c r="AL6"/>
      <c r="AM6"/>
      <c r="AN6"/>
      <c r="AO6"/>
      <c r="AP6"/>
      <c r="AQ6"/>
      <c r="AR6"/>
    </row>
    <row r="7" spans="2:44" s="174" customFormat="1" x14ac:dyDescent="0.3">
      <c r="E7" s="165"/>
      <c r="F7" s="255">
        <v>1</v>
      </c>
      <c r="M7" s="5"/>
      <c r="N7" s="5"/>
      <c r="O7" s="5"/>
      <c r="P7" s="5"/>
      <c r="Q7" s="5"/>
      <c r="R7" s="5"/>
      <c r="S7" s="5"/>
      <c r="T7" s="5"/>
      <c r="U7" s="5"/>
      <c r="V7" s="5"/>
      <c r="W7" s="5"/>
      <c r="X7" s="5"/>
      <c r="Y7" s="5"/>
      <c r="Z7" s="5"/>
      <c r="AA7" s="5"/>
      <c r="AB7" s="5"/>
      <c r="AC7" s="5"/>
      <c r="AD7" s="5"/>
      <c r="AE7" s="5"/>
      <c r="AF7" s="5"/>
      <c r="AG7" s="5"/>
      <c r="AH7" s="5"/>
      <c r="AI7" s="5"/>
      <c r="AJ7" s="5"/>
      <c r="AK7" s="1"/>
      <c r="AL7" s="1"/>
      <c r="AM7" s="1"/>
      <c r="AN7" s="1"/>
      <c r="AO7" s="1"/>
      <c r="AP7" s="1"/>
      <c r="AQ7" s="1"/>
      <c r="AR7" s="1"/>
    </row>
    <row r="8" spans="2:44" x14ac:dyDescent="0.3">
      <c r="B8" s="283">
        <v>1100</v>
      </c>
      <c r="C8" s="283">
        <v>91100</v>
      </c>
      <c r="D8" s="283" t="s">
        <v>1304</v>
      </c>
      <c r="E8" s="286">
        <v>2024.49</v>
      </c>
      <c r="F8" s="255">
        <f t="shared" si="0"/>
        <v>1</v>
      </c>
      <c r="G8" s="48">
        <f>IFERROR(VLOOKUP(B8&amp;C8,'C9'!$A$1:$Q$10000,5,FALSE),0)</f>
        <v>0</v>
      </c>
      <c r="H8" s="48">
        <f>IFERROR(VLOOKUP(B8&amp;C8,'C9'!$A$1:$Q$10000,6,FALSE),0)</f>
        <v>0</v>
      </c>
      <c r="I8" s="48">
        <f>IFERROR(VLOOKUP(B8&amp;C8,'C9'!$A$1:$Q$10000,7,FALSE),0)</f>
        <v>0</v>
      </c>
      <c r="J8" s="48">
        <f>IFERROR(VLOOKUP(B8&amp;C8,'C9'!$A$1:$Q$10000,8,FALSE),0)</f>
        <v>0</v>
      </c>
      <c r="K8" s="48">
        <f t="shared" ref="K8:K11" si="1">E8-G8</f>
        <v>2024.49</v>
      </c>
      <c r="M8"/>
      <c r="N8"/>
      <c r="O8"/>
      <c r="P8"/>
      <c r="Q8"/>
      <c r="R8"/>
      <c r="S8"/>
      <c r="T8"/>
      <c r="U8"/>
      <c r="V8"/>
      <c r="W8"/>
      <c r="X8"/>
      <c r="Y8"/>
      <c r="Z8"/>
      <c r="AA8"/>
      <c r="AB8"/>
      <c r="AC8"/>
      <c r="AD8"/>
      <c r="AE8"/>
      <c r="AF8"/>
      <c r="AG8"/>
      <c r="AH8"/>
      <c r="AI8"/>
      <c r="AJ8"/>
      <c r="AK8"/>
      <c r="AL8"/>
      <c r="AM8"/>
      <c r="AN8"/>
      <c r="AO8"/>
      <c r="AP8"/>
      <c r="AQ8"/>
      <c r="AR8"/>
    </row>
    <row r="9" spans="2:44" x14ac:dyDescent="0.3">
      <c r="B9" s="283">
        <v>1100</v>
      </c>
      <c r="C9" s="283">
        <v>91101</v>
      </c>
      <c r="D9" s="283" t="s">
        <v>1305</v>
      </c>
      <c r="E9" s="286">
        <v>2249.44</v>
      </c>
      <c r="F9" s="255">
        <f t="shared" si="0"/>
        <v>1</v>
      </c>
      <c r="G9" s="48">
        <f>IFERROR(VLOOKUP(B9&amp;C9,'C9'!$A$1:$Q$10000,5,FALSE),0)</f>
        <v>0</v>
      </c>
      <c r="H9" s="48">
        <f>IFERROR(VLOOKUP(B9&amp;C9,'C9'!$A$1:$Q$10000,6,FALSE),0)</f>
        <v>0</v>
      </c>
      <c r="I9" s="48">
        <f>IFERROR(VLOOKUP(B9&amp;C9,'C9'!$A$1:$Q$10000,7,FALSE),0)</f>
        <v>0</v>
      </c>
      <c r="J9" s="48">
        <f>IFERROR(VLOOKUP(B9&amp;C9,'C9'!$A$1:$Q$10000,8,FALSE),0)</f>
        <v>0</v>
      </c>
      <c r="K9" s="48">
        <f t="shared" si="1"/>
        <v>2249.44</v>
      </c>
      <c r="M9"/>
      <c r="N9"/>
      <c r="O9"/>
      <c r="P9"/>
      <c r="Q9"/>
      <c r="R9"/>
      <c r="S9"/>
      <c r="T9"/>
      <c r="U9"/>
      <c r="V9"/>
      <c r="W9"/>
      <c r="X9"/>
      <c r="Y9"/>
      <c r="Z9"/>
      <c r="AA9"/>
      <c r="AB9"/>
      <c r="AC9"/>
      <c r="AD9"/>
      <c r="AE9"/>
      <c r="AF9"/>
      <c r="AG9"/>
      <c r="AH9"/>
      <c r="AI9"/>
      <c r="AJ9"/>
      <c r="AK9"/>
      <c r="AL9"/>
      <c r="AM9"/>
      <c r="AN9"/>
      <c r="AO9"/>
      <c r="AP9"/>
      <c r="AQ9"/>
      <c r="AR9"/>
    </row>
    <row r="10" spans="2:44" hidden="1" x14ac:dyDescent="0.3">
      <c r="B10" s="151">
        <v>1100</v>
      </c>
      <c r="C10" s="151">
        <v>91102</v>
      </c>
      <c r="D10" s="151" t="s">
        <v>1306</v>
      </c>
      <c r="E10" s="149">
        <v>0</v>
      </c>
      <c r="F10" s="255">
        <f t="shared" si="0"/>
        <v>0</v>
      </c>
      <c r="G10" s="48">
        <f>IFERROR(VLOOKUP(B10&amp;C10,'C9'!$A$1:$Q$10000,5,FALSE),0)</f>
        <v>0</v>
      </c>
      <c r="H10" s="48">
        <f>IFERROR(VLOOKUP(B10&amp;C10,'C9'!$A$1:$Q$10000,6,FALSE),0)</f>
        <v>0</v>
      </c>
      <c r="I10" s="48">
        <f>IFERROR(VLOOKUP(B10&amp;C10,'C9'!$A$1:$Q$10000,7,FALSE),0)</f>
        <v>0</v>
      </c>
      <c r="J10" s="48">
        <f>IFERROR(VLOOKUP(B10&amp;C10,'C9'!$A$1:$Q$10000,8,FALSE),0)</f>
        <v>0</v>
      </c>
      <c r="K10" s="48">
        <f t="shared" si="1"/>
        <v>0</v>
      </c>
      <c r="M10"/>
      <c r="N10"/>
      <c r="O10"/>
      <c r="P10"/>
      <c r="Q10"/>
      <c r="R10"/>
      <c r="S10"/>
      <c r="T10"/>
      <c r="U10"/>
      <c r="V10"/>
      <c r="W10"/>
      <c r="X10"/>
      <c r="Y10"/>
      <c r="Z10"/>
      <c r="AA10"/>
      <c r="AB10"/>
      <c r="AC10"/>
      <c r="AD10"/>
      <c r="AE10"/>
      <c r="AF10"/>
      <c r="AG10"/>
      <c r="AH10"/>
      <c r="AI10"/>
      <c r="AJ10"/>
      <c r="AK10"/>
      <c r="AL10"/>
      <c r="AM10"/>
      <c r="AN10"/>
      <c r="AO10"/>
      <c r="AP10"/>
      <c r="AQ10"/>
      <c r="AR10"/>
    </row>
    <row r="11" spans="2:44" hidden="1" x14ac:dyDescent="0.3">
      <c r="B11" s="151">
        <v>1100</v>
      </c>
      <c r="C11" s="151">
        <v>91103</v>
      </c>
      <c r="D11" s="151" t="s">
        <v>1307</v>
      </c>
      <c r="E11" s="149">
        <v>0</v>
      </c>
      <c r="F11" s="255">
        <f t="shared" si="0"/>
        <v>0</v>
      </c>
      <c r="G11" s="48">
        <f>IFERROR(VLOOKUP(B11&amp;C11,'C9'!$A$1:$Q$10000,5,FALSE),0)</f>
        <v>0</v>
      </c>
      <c r="H11" s="48">
        <f>IFERROR(VLOOKUP(B11&amp;C11,'C9'!$A$1:$Q$10000,6,FALSE),0)</f>
        <v>0</v>
      </c>
      <c r="I11" s="48">
        <f>IFERROR(VLOOKUP(B11&amp;C11,'C9'!$A$1:$Q$10000,7,FALSE),0)</f>
        <v>0</v>
      </c>
      <c r="J11" s="48">
        <f>IFERROR(VLOOKUP(B11&amp;C11,'C9'!$A$1:$Q$10000,8,FALSE),0)</f>
        <v>0</v>
      </c>
      <c r="K11" s="48">
        <f t="shared" si="1"/>
        <v>0</v>
      </c>
      <c r="M11"/>
      <c r="N11"/>
      <c r="O11"/>
      <c r="P11"/>
      <c r="Q11"/>
      <c r="R11"/>
      <c r="S11"/>
      <c r="T11"/>
      <c r="U11"/>
      <c r="V11"/>
      <c r="W11"/>
      <c r="X11"/>
      <c r="Y11"/>
      <c r="Z11"/>
      <c r="AA11"/>
      <c r="AB11"/>
      <c r="AC11"/>
      <c r="AD11"/>
      <c r="AE11"/>
      <c r="AF11"/>
      <c r="AG11"/>
      <c r="AH11"/>
      <c r="AI11"/>
      <c r="AJ11"/>
      <c r="AK11"/>
      <c r="AL11"/>
      <c r="AM11"/>
      <c r="AN11"/>
      <c r="AO11"/>
      <c r="AP11"/>
      <c r="AQ11"/>
      <c r="AR11"/>
    </row>
    <row r="12" spans="2:44" hidden="1" x14ac:dyDescent="0.3">
      <c r="B12" s="150">
        <v>1100</v>
      </c>
      <c r="C12" s="150">
        <v>91300</v>
      </c>
      <c r="D12" s="150" t="s">
        <v>8</v>
      </c>
      <c r="E12" s="70" t="s">
        <v>923</v>
      </c>
      <c r="F12" s="255">
        <v>0</v>
      </c>
      <c r="G12" s="48">
        <f>IFERROR(VLOOKUP(B12&amp;C12,'C9'!$A$1:$Q$10000,5,FALSE),0)</f>
        <v>83333.34</v>
      </c>
      <c r="H12" s="48">
        <f>IFERROR(VLOOKUP(B12&amp;C12,'C9'!$A$1:$Q$10000,6,FALSE),0)</f>
        <v>83333.34</v>
      </c>
      <c r="I12" s="48">
        <f>IFERROR(VLOOKUP(B12&amp;C12,'C9'!$A$1:$Q$10000,7,FALSE),0)</f>
        <v>83333.320000000007</v>
      </c>
      <c r="J12" s="48">
        <f>IFERROR(VLOOKUP(B12&amp;C12,'C9'!$A$1:$Q$10000,8,FALSE),0)</f>
        <v>83333.320000000007</v>
      </c>
      <c r="K12" s="75">
        <v>0</v>
      </c>
    </row>
    <row r="13" spans="2:44" hidden="1" x14ac:dyDescent="0.3">
      <c r="B13" s="86">
        <v>1100</v>
      </c>
      <c r="C13" s="86">
        <v>91301</v>
      </c>
      <c r="D13" s="87" t="s">
        <v>9</v>
      </c>
      <c r="E13" s="70" t="s">
        <v>923</v>
      </c>
      <c r="F13" s="255">
        <v>0</v>
      </c>
      <c r="G13" s="48">
        <f>IFERROR(VLOOKUP(B13&amp;C13,'C9'!$A$1:$Q$10000,5,FALSE),0)</f>
        <v>75836.039999999994</v>
      </c>
      <c r="H13" s="48">
        <f>IFERROR(VLOOKUP(B13&amp;C13,'C9'!$A$1:$Q$10000,6,FALSE),0)</f>
        <v>388098.2</v>
      </c>
      <c r="I13" s="48">
        <f>IFERROR(VLOOKUP(B13&amp;C13,'C9'!$A$1:$Q$10000,7,FALSE),0)</f>
        <v>388098.2</v>
      </c>
      <c r="J13" s="48">
        <f>IFERROR(VLOOKUP(B13&amp;C13,'C9'!$A$1:$Q$10000,8,FALSE),0)</f>
        <v>388098.2</v>
      </c>
      <c r="K13" s="75">
        <v>0</v>
      </c>
    </row>
    <row r="14" spans="2:44" s="2" customFormat="1" hidden="1" x14ac:dyDescent="0.3">
      <c r="B14" s="88">
        <v>1100</v>
      </c>
      <c r="C14" s="88">
        <v>91303</v>
      </c>
      <c r="D14" s="88" t="s">
        <v>375</v>
      </c>
      <c r="E14" s="70" t="s">
        <v>552</v>
      </c>
      <c r="F14" s="255">
        <v>0</v>
      </c>
      <c r="G14" s="50">
        <f>IFERROR(VLOOKUP(B14&amp;C14,'C9'!$B$1:$Q$10000,5,FALSE),0)</f>
        <v>0</v>
      </c>
      <c r="H14" s="50">
        <f>IFERROR(VLOOKUP(B14&amp;C14,#REF!,6,FALSE),0)</f>
        <v>0</v>
      </c>
      <c r="I14" s="50">
        <f>IFERROR(VLOOKUP(B14&amp;C14,#REF!,7,FALSE),0)</f>
        <v>0</v>
      </c>
      <c r="J14" s="50">
        <f>IFERROR(VLOOKUP(C14&amp;D14,#REF!,8,FALSE),0)</f>
        <v>0</v>
      </c>
      <c r="K14" s="75">
        <v>0</v>
      </c>
      <c r="N14" s="7"/>
      <c r="O14" s="7"/>
      <c r="P14" s="7"/>
      <c r="Q14" s="7"/>
      <c r="R14" s="7"/>
      <c r="S14" s="7"/>
      <c r="T14" s="7"/>
      <c r="U14" s="7"/>
      <c r="V14" s="7"/>
      <c r="W14" s="7"/>
      <c r="X14" s="7"/>
      <c r="Y14" s="7"/>
      <c r="Z14" s="7"/>
      <c r="AA14" s="7"/>
      <c r="AB14" s="7"/>
      <c r="AC14" s="7"/>
      <c r="AD14" s="7"/>
      <c r="AE14" s="7"/>
      <c r="AF14" s="7"/>
      <c r="AG14" s="7"/>
      <c r="AH14" s="7"/>
      <c r="AI14" s="7"/>
      <c r="AJ14" s="7"/>
      <c r="AK14" s="3"/>
      <c r="AL14" s="3"/>
      <c r="AM14" s="3"/>
      <c r="AN14" s="3"/>
      <c r="AO14" s="3"/>
      <c r="AP14" s="3"/>
      <c r="AQ14" s="3"/>
      <c r="AR14" s="3"/>
    </row>
    <row r="15" spans="2:44" hidden="1" x14ac:dyDescent="0.3">
      <c r="B15" s="88">
        <v>1100</v>
      </c>
      <c r="C15" s="88">
        <v>91304</v>
      </c>
      <c r="D15" s="88" t="s">
        <v>376</v>
      </c>
      <c r="E15" s="70" t="s">
        <v>552</v>
      </c>
      <c r="F15" s="255">
        <v>0</v>
      </c>
      <c r="G15" s="50">
        <f>IFERROR(VLOOKUP(B15&amp;C15,'C9'!$B$1:$Q$10000,5,FALSE),0)</f>
        <v>0</v>
      </c>
      <c r="H15" s="50">
        <f>IFERROR(VLOOKUP(B15&amp;C15,#REF!,6,FALSE),0)</f>
        <v>0</v>
      </c>
      <c r="I15" s="50">
        <f>IFERROR(VLOOKUP(B15&amp;C15,#REF!,7,FALSE),0)</f>
        <v>0</v>
      </c>
      <c r="J15" s="50">
        <f>IFERROR(VLOOKUP(C15&amp;D15,#REF!,8,FALSE),0)</f>
        <v>0</v>
      </c>
      <c r="K15" s="75">
        <v>0</v>
      </c>
    </row>
    <row r="16" spans="2:44" x14ac:dyDescent="0.3">
      <c r="B16" s="283">
        <v>1100</v>
      </c>
      <c r="C16" s="283">
        <v>91305</v>
      </c>
      <c r="D16" s="283" t="s">
        <v>924</v>
      </c>
      <c r="E16" s="286">
        <v>78449.210000000006</v>
      </c>
      <c r="F16" s="255">
        <f t="shared" si="0"/>
        <v>1</v>
      </c>
      <c r="G16" s="50">
        <f>IFERROR(VLOOKUP(B16&amp;C16,'C9'!$B$1:$Q$10000,5,FALSE),0)</f>
        <v>0</v>
      </c>
      <c r="H16" s="50">
        <f>IFERROR(VLOOKUP(B16&amp;C16,#REF!,6,FALSE),0)</f>
        <v>0</v>
      </c>
      <c r="I16" s="50">
        <f>IFERROR(VLOOKUP(B16&amp;C16,#REF!,7,FALSE),0)</f>
        <v>0</v>
      </c>
      <c r="J16" s="50">
        <f>IFERROR(VLOOKUP(C16&amp;D16,#REF!,8,FALSE),0)</f>
        <v>0</v>
      </c>
      <c r="K16" s="48">
        <f>E16-G16</f>
        <v>78449.210000000006</v>
      </c>
    </row>
    <row r="17" spans="1:13" x14ac:dyDescent="0.3">
      <c r="F17" s="255">
        <v>1</v>
      </c>
    </row>
    <row r="18" spans="1:13" x14ac:dyDescent="0.3">
      <c r="A18" s="2"/>
      <c r="B18" s="68"/>
      <c r="C18" s="69"/>
      <c r="D18" s="284" t="s">
        <v>53</v>
      </c>
      <c r="E18" s="285">
        <f>SUM(E8:E17)</f>
        <v>82723.140000000014</v>
      </c>
      <c r="F18" s="255">
        <v>1</v>
      </c>
      <c r="G18" s="16">
        <f>SUM(G12:G17)</f>
        <v>159169.38</v>
      </c>
      <c r="H18" s="16">
        <f>SUM(H12:H17)</f>
        <v>471431.54000000004</v>
      </c>
      <c r="I18" s="16">
        <f>SUM(I12:I17)</f>
        <v>471431.52</v>
      </c>
      <c r="J18" s="16">
        <f>SUM(J12:J17)</f>
        <v>471431.52</v>
      </c>
      <c r="K18" s="16">
        <f>SUM(K12:K17)</f>
        <v>78449.210000000006</v>
      </c>
      <c r="M18" s="7"/>
    </row>
    <row r="19" spans="1:13" x14ac:dyDescent="0.3">
      <c r="E19" s="163"/>
      <c r="F19" s="8"/>
    </row>
    <row r="20" spans="1:13" x14ac:dyDescent="0.3">
      <c r="B20" s="28"/>
      <c r="C20" s="6"/>
      <c r="D20" s="6"/>
      <c r="E20" s="164"/>
      <c r="F20" s="8"/>
    </row>
    <row r="21" spans="1:13" x14ac:dyDescent="0.3">
      <c r="B21" s="28"/>
      <c r="C21" s="6"/>
      <c r="D21" s="6"/>
      <c r="E21" s="164"/>
      <c r="F21" s="8"/>
      <c r="G21" s="82"/>
    </row>
    <row r="22" spans="1:13" x14ac:dyDescent="0.3">
      <c r="B22" s="28"/>
      <c r="C22" s="6"/>
      <c r="D22" s="6"/>
      <c r="E22" s="164"/>
      <c r="F22" s="8"/>
      <c r="G22" s="334"/>
      <c r="H22" s="334"/>
      <c r="I22" s="334"/>
      <c r="J22" s="334"/>
      <c r="K22" s="334"/>
    </row>
    <row r="23" spans="1:13" x14ac:dyDescent="0.3">
      <c r="B23" s="28"/>
      <c r="C23" s="6"/>
      <c r="D23" s="6"/>
      <c r="E23" s="164"/>
      <c r="F23" s="8"/>
      <c r="G23" s="334"/>
      <c r="H23" s="334"/>
      <c r="I23" s="334"/>
      <c r="J23" s="334"/>
      <c r="K23" s="334"/>
    </row>
    <row r="24" spans="1:13" x14ac:dyDescent="0.3">
      <c r="B24" s="28"/>
      <c r="C24" s="6"/>
      <c r="D24" s="6"/>
      <c r="E24" s="164"/>
      <c r="F24" s="254"/>
    </row>
    <row r="25" spans="1:13" x14ac:dyDescent="0.3">
      <c r="E25" s="163"/>
      <c r="F25" s="8"/>
    </row>
  </sheetData>
  <autoFilter ref="B6:K18" xr:uid="{00000000-0001-0000-0A00-000000000000}">
    <filterColumn colId="4">
      <filters>
        <filter val="1"/>
      </filters>
    </filterColumn>
  </autoFilter>
  <mergeCells count="2">
    <mergeCell ref="G22:K23"/>
    <mergeCell ref="G2:K3"/>
  </mergeCells>
  <phoneticPr fontId="14" type="noConversion"/>
  <conditionalFormatting sqref="K8:K16">
    <cfRule type="cellIs" priority="1" operator="equal">
      <formula>0</formula>
    </cfRule>
    <cfRule type="cellIs" dxfId="1" priority="2" operator="lessThan">
      <formula>0</formula>
    </cfRule>
    <cfRule type="cellIs" dxfId="0" priority="3" operator="greaterThan">
      <formula>0</formula>
    </cfRule>
  </conditionalFormatting>
  <printOptions horizontalCentered="1"/>
  <pageMargins left="0.70866141732283461" right="0.70866141732283461" top="0.74803149606299213" bottom="0.74803149606299213" header="0.31496062992125984" footer="0.31496062992125984"/>
  <pageSetup paperSize="9" scale="80" orientation="portrait" r:id="rId1"/>
  <headerFooter>
    <oddFooter>&amp;CPágina &amp;P&amp;R&amp;A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432DF-0E81-466C-9598-8C03A532875A}">
  <sheetPr>
    <tabColor rgb="FF92D050"/>
  </sheetPr>
  <dimension ref="A1:K267"/>
  <sheetViews>
    <sheetView topLeftCell="A241" zoomScaleNormal="100" workbookViewId="0">
      <selection activeCell="F237" sqref="F237"/>
    </sheetView>
  </sheetViews>
  <sheetFormatPr baseColWidth="10" defaultRowHeight="14.4" x14ac:dyDescent="0.3"/>
  <cols>
    <col min="1" max="2" width="11.33203125" customWidth="1"/>
    <col min="3" max="3" width="45.5546875" customWidth="1"/>
    <col min="4" max="4" width="14.5546875" customWidth="1"/>
    <col min="5" max="5" width="12.6640625" style="125" customWidth="1"/>
    <col min="6" max="6" width="11.44140625" style="115"/>
    <col min="7" max="7" width="14.109375" customWidth="1"/>
    <col min="8" max="8" width="15.33203125" customWidth="1"/>
    <col min="9" max="9" width="14.109375" customWidth="1"/>
  </cols>
  <sheetData>
    <row r="1" spans="1:11" x14ac:dyDescent="0.3">
      <c r="A1" t="s">
        <v>0</v>
      </c>
      <c r="B1" t="s">
        <v>1</v>
      </c>
      <c r="C1" t="s">
        <v>2</v>
      </c>
      <c r="E1" s="121">
        <v>2025</v>
      </c>
      <c r="G1" t="s">
        <v>606</v>
      </c>
      <c r="H1" t="s">
        <v>360</v>
      </c>
      <c r="I1" t="s">
        <v>359</v>
      </c>
      <c r="J1" t="s">
        <v>607</v>
      </c>
      <c r="K1" t="s">
        <v>1091</v>
      </c>
    </row>
    <row r="2" spans="1:11" x14ac:dyDescent="0.3">
      <c r="A2">
        <v>13000</v>
      </c>
      <c r="B2">
        <v>12001</v>
      </c>
      <c r="C2" t="s">
        <v>1092</v>
      </c>
      <c r="D2" t="str">
        <f>A2&amp;B2</f>
        <v>1300012001</v>
      </c>
      <c r="E2" s="122">
        <f>IFERROR(VLOOKUP(D2,PS!$A$2:$Z$1001,5,FALSE),0)</f>
        <v>15905.348837500002</v>
      </c>
      <c r="F2" s="123"/>
      <c r="G2">
        <v>15519.69</v>
      </c>
      <c r="H2">
        <v>72.209999999999994</v>
      </c>
      <c r="I2">
        <v>72.209999999999994</v>
      </c>
      <c r="J2">
        <v>72.209999999999994</v>
      </c>
      <c r="K2">
        <v>0</v>
      </c>
    </row>
    <row r="3" spans="1:11" x14ac:dyDescent="0.3">
      <c r="A3">
        <v>13000</v>
      </c>
      <c r="B3">
        <v>12002</v>
      </c>
      <c r="C3" t="s">
        <v>1093</v>
      </c>
      <c r="D3" t="str">
        <f t="shared" ref="D3:D70" si="0">A3&amp;B3</f>
        <v>1300012002</v>
      </c>
      <c r="E3" s="122">
        <f>IFERROR(VLOOKUP(D3,PS!$A$2:$Z$1001,5,FALSE),0)</f>
        <v>42546.908475000004</v>
      </c>
      <c r="F3" s="123"/>
      <c r="G3">
        <v>41515.26</v>
      </c>
      <c r="H3">
        <v>41515.26</v>
      </c>
      <c r="I3">
        <v>43789.45</v>
      </c>
      <c r="J3">
        <v>43789.45</v>
      </c>
      <c r="K3">
        <v>-2274.19</v>
      </c>
    </row>
    <row r="4" spans="1:11" x14ac:dyDescent="0.3">
      <c r="A4">
        <v>13000</v>
      </c>
      <c r="B4">
        <v>12003</v>
      </c>
      <c r="C4" t="s">
        <v>1094</v>
      </c>
      <c r="D4" t="str">
        <f t="shared" si="0"/>
        <v>1300012003</v>
      </c>
      <c r="E4" s="122">
        <f>IFERROR(VLOOKUP(D4,PS!$A$2:$Z$1001,5,FALSE),0)</f>
        <v>182726.17087499998</v>
      </c>
      <c r="F4" s="123"/>
      <c r="G4">
        <v>178295.4</v>
      </c>
      <c r="H4">
        <v>178295.4</v>
      </c>
      <c r="I4">
        <v>175665.85</v>
      </c>
      <c r="J4">
        <v>175665.85</v>
      </c>
      <c r="K4">
        <v>2629.55</v>
      </c>
    </row>
    <row r="5" spans="1:11" x14ac:dyDescent="0.3">
      <c r="A5">
        <v>13000</v>
      </c>
      <c r="B5">
        <v>12006</v>
      </c>
      <c r="C5" t="s">
        <v>1095</v>
      </c>
      <c r="D5" t="str">
        <f t="shared" si="0"/>
        <v>1300012006</v>
      </c>
      <c r="E5" s="122">
        <f>IFERROR(VLOOKUP(D5,PS!$A$2:$Z$1001,5,FALSE),0)</f>
        <v>32768.615524999994</v>
      </c>
      <c r="F5" s="123"/>
      <c r="G5">
        <v>31395.34</v>
      </c>
      <c r="H5">
        <v>31395.34</v>
      </c>
      <c r="I5">
        <v>25147.67</v>
      </c>
      <c r="J5">
        <v>25147.67</v>
      </c>
      <c r="K5">
        <v>6247.67</v>
      </c>
    </row>
    <row r="6" spans="1:11" x14ac:dyDescent="0.3">
      <c r="A6">
        <v>13000</v>
      </c>
      <c r="B6">
        <v>12100</v>
      </c>
      <c r="C6" t="s">
        <v>1096</v>
      </c>
      <c r="D6" t="str">
        <f t="shared" si="0"/>
        <v>1300012100</v>
      </c>
      <c r="E6" s="122">
        <f>IFERROR(VLOOKUP(D6,PS!$A$2:$Z$1001,5,FALSE),0)</f>
        <v>174164.10243749994</v>
      </c>
      <c r="F6" s="123"/>
      <c r="G6">
        <v>169941.85</v>
      </c>
      <c r="H6">
        <v>161052.66</v>
      </c>
      <c r="I6">
        <v>135734.01999999999</v>
      </c>
      <c r="J6">
        <v>135734.01999999999</v>
      </c>
      <c r="K6">
        <v>25318.639999999999</v>
      </c>
    </row>
    <row r="7" spans="1:11" x14ac:dyDescent="0.3">
      <c r="A7">
        <v>13000</v>
      </c>
      <c r="B7">
        <v>12101</v>
      </c>
      <c r="C7" t="s">
        <v>1097</v>
      </c>
      <c r="D7" t="str">
        <f t="shared" si="0"/>
        <v>1300012101</v>
      </c>
      <c r="E7" s="122">
        <f>IFERROR(VLOOKUP(D7,PS!$A$2:$Z$1001,5,FALSE),0)</f>
        <v>164126.08669402986</v>
      </c>
      <c r="F7" s="123"/>
      <c r="G7">
        <v>141781.82999999999</v>
      </c>
      <c r="H7">
        <v>141781.82999999999</v>
      </c>
      <c r="I7">
        <v>107080.62</v>
      </c>
      <c r="J7">
        <v>107080.62</v>
      </c>
      <c r="K7">
        <v>34701.21</v>
      </c>
    </row>
    <row r="8" spans="1:11" x14ac:dyDescent="0.3">
      <c r="A8">
        <v>13000</v>
      </c>
      <c r="B8">
        <v>15000</v>
      </c>
      <c r="C8" t="s">
        <v>1098</v>
      </c>
      <c r="D8" t="str">
        <f t="shared" si="0"/>
        <v>1300015000</v>
      </c>
      <c r="E8" s="122">
        <f>IFERROR(VLOOKUP(D8,PS!$A$2:$Z$1001,5,FALSE),0)</f>
        <v>69251.333249999981</v>
      </c>
      <c r="F8" s="123"/>
      <c r="G8">
        <v>65000</v>
      </c>
      <c r="H8">
        <v>65000</v>
      </c>
      <c r="I8">
        <v>86729.43</v>
      </c>
      <c r="J8">
        <v>86729.43</v>
      </c>
      <c r="K8">
        <v>-21729.43</v>
      </c>
    </row>
    <row r="9" spans="1:11" x14ac:dyDescent="0.3">
      <c r="A9">
        <v>13000</v>
      </c>
      <c r="B9">
        <v>15100</v>
      </c>
      <c r="C9" t="s">
        <v>1099</v>
      </c>
      <c r="D9" t="str">
        <f t="shared" si="0"/>
        <v>1300015100</v>
      </c>
      <c r="E9" s="122">
        <f>IFERROR(VLOOKUP(D9,PS!$A$2:$Z$1001,5,FALSE),0)</f>
        <v>45000</v>
      </c>
      <c r="F9" s="123"/>
      <c r="G9">
        <v>30000</v>
      </c>
      <c r="H9">
        <v>30000</v>
      </c>
      <c r="I9">
        <v>45282.36</v>
      </c>
      <c r="J9">
        <v>45282.36</v>
      </c>
      <c r="K9">
        <v>-15282.36</v>
      </c>
    </row>
    <row r="10" spans="1:11" x14ac:dyDescent="0.3">
      <c r="A10">
        <v>13000</v>
      </c>
      <c r="B10">
        <v>16000</v>
      </c>
      <c r="C10" t="s">
        <v>1100</v>
      </c>
      <c r="D10" t="str">
        <f t="shared" si="0"/>
        <v>1300016000</v>
      </c>
      <c r="E10" s="122">
        <f>IFERROR(VLOOKUP(D10,PS!$A$2:$Z$1001,5,FALSE),0)</f>
        <v>241248.01335847744</v>
      </c>
      <c r="F10" s="123"/>
      <c r="G10">
        <v>271329.19</v>
      </c>
      <c r="H10">
        <v>191219.1</v>
      </c>
      <c r="I10">
        <v>191219.1</v>
      </c>
      <c r="J10">
        <v>191219.1</v>
      </c>
      <c r="K10">
        <v>0</v>
      </c>
    </row>
    <row r="11" spans="1:11" x14ac:dyDescent="0.3">
      <c r="A11">
        <v>13000</v>
      </c>
      <c r="B11">
        <v>16203</v>
      </c>
      <c r="C11" t="s">
        <v>992</v>
      </c>
      <c r="D11" t="str">
        <f t="shared" si="0"/>
        <v>1300016203</v>
      </c>
      <c r="E11" s="122"/>
      <c r="F11" s="123"/>
    </row>
    <row r="12" spans="1:11" x14ac:dyDescent="0.3">
      <c r="A12">
        <v>15100</v>
      </c>
      <c r="B12">
        <v>12000</v>
      </c>
      <c r="C12" t="s">
        <v>1101</v>
      </c>
      <c r="D12" t="str">
        <f t="shared" si="0"/>
        <v>1510012000</v>
      </c>
      <c r="E12" s="122">
        <f>IFERROR(VLOOKUP(D12,PS!$A$2:$Z$1001,5,FALSE),0)</f>
        <v>36175.288099999998</v>
      </c>
      <c r="F12" s="123"/>
      <c r="G12">
        <v>23715.16</v>
      </c>
      <c r="H12">
        <v>23715.16</v>
      </c>
      <c r="I12">
        <v>22022.5</v>
      </c>
      <c r="J12">
        <v>22022.5</v>
      </c>
      <c r="K12">
        <v>1692.66</v>
      </c>
    </row>
    <row r="13" spans="1:11" x14ac:dyDescent="0.3">
      <c r="A13">
        <v>15100</v>
      </c>
      <c r="B13">
        <v>12001</v>
      </c>
      <c r="C13" t="s">
        <v>1102</v>
      </c>
      <c r="D13" t="str">
        <f t="shared" si="0"/>
        <v>1510012001</v>
      </c>
      <c r="E13" s="122">
        <f>IFERROR(VLOOKUP(D13,PS!$A$2:$Z$1001,5,FALSE),0)</f>
        <v>31810.697675000003</v>
      </c>
      <c r="F13" s="123"/>
      <c r="G13">
        <v>27935.42</v>
      </c>
      <c r="H13">
        <v>30635.42</v>
      </c>
      <c r="I13">
        <v>35834.080000000002</v>
      </c>
      <c r="J13">
        <v>35834.080000000002</v>
      </c>
      <c r="K13">
        <v>-5198.66</v>
      </c>
    </row>
    <row r="14" spans="1:11" x14ac:dyDescent="0.3">
      <c r="A14">
        <v>15100</v>
      </c>
      <c r="B14">
        <v>12006</v>
      </c>
      <c r="C14" t="s">
        <v>1103</v>
      </c>
      <c r="D14" t="str">
        <f t="shared" si="0"/>
        <v>1510012006</v>
      </c>
      <c r="E14" s="122">
        <f>IFERROR(VLOOKUP(D14,PS!$A$2:$Z$1001,5,FALSE),0)</f>
        <v>9254.2201874999992</v>
      </c>
      <c r="F14" s="123"/>
      <c r="G14">
        <v>6314.91</v>
      </c>
      <c r="H14">
        <v>6314.91</v>
      </c>
      <c r="I14">
        <v>5449.69</v>
      </c>
      <c r="J14">
        <v>5449.69</v>
      </c>
      <c r="K14">
        <v>865.22</v>
      </c>
    </row>
    <row r="15" spans="1:11" x14ac:dyDescent="0.3">
      <c r="A15">
        <v>15100</v>
      </c>
      <c r="B15">
        <v>12100</v>
      </c>
      <c r="C15" t="s">
        <v>792</v>
      </c>
      <c r="D15" t="str">
        <f t="shared" si="0"/>
        <v>1510012100</v>
      </c>
      <c r="E15" s="122">
        <f>IFERROR(VLOOKUP(D15,PS!$A$2:$Z$1001,5,FALSE),0)</f>
        <v>44207.148125</v>
      </c>
      <c r="F15" s="123"/>
      <c r="G15">
        <v>29589.27</v>
      </c>
      <c r="H15">
        <v>29589.27</v>
      </c>
      <c r="I15">
        <v>29992.85</v>
      </c>
      <c r="J15">
        <v>29992.85</v>
      </c>
      <c r="K15">
        <v>-403.58</v>
      </c>
    </row>
    <row r="16" spans="1:11" x14ac:dyDescent="0.3">
      <c r="A16">
        <v>15100</v>
      </c>
      <c r="B16">
        <v>12101</v>
      </c>
      <c r="C16" t="s">
        <v>1104</v>
      </c>
      <c r="D16" t="str">
        <f t="shared" si="0"/>
        <v>1510012101</v>
      </c>
      <c r="E16" s="122">
        <f>IFERROR(VLOOKUP(D16,PS!$A$2:$Z$1001,5,FALSE),0)</f>
        <v>51060.201666666668</v>
      </c>
      <c r="F16" s="123"/>
      <c r="G16">
        <v>26872.52</v>
      </c>
      <c r="H16">
        <v>26872.52</v>
      </c>
      <c r="I16">
        <v>31725.75</v>
      </c>
      <c r="J16">
        <v>31725.75</v>
      </c>
      <c r="K16">
        <v>-4853.2299999999996</v>
      </c>
    </row>
    <row r="17" spans="1:11" x14ac:dyDescent="0.3">
      <c r="A17">
        <v>15100</v>
      </c>
      <c r="B17">
        <v>15000</v>
      </c>
      <c r="C17" t="s">
        <v>1105</v>
      </c>
      <c r="D17" t="str">
        <f t="shared" si="0"/>
        <v>1510015000</v>
      </c>
      <c r="E17" s="122">
        <f>IFERROR(VLOOKUP(D17,PS!$A$2:$Z$1001,5,FALSE),0)</f>
        <v>17470.537499999999</v>
      </c>
      <c r="F17" s="123"/>
      <c r="G17">
        <v>6000</v>
      </c>
      <c r="H17">
        <v>6000</v>
      </c>
      <c r="I17">
        <v>10105.049999999999</v>
      </c>
      <c r="J17">
        <v>10105.049999999999</v>
      </c>
      <c r="K17">
        <v>-4105.05</v>
      </c>
    </row>
    <row r="18" spans="1:11" x14ac:dyDescent="0.3">
      <c r="A18">
        <v>15100</v>
      </c>
      <c r="B18">
        <v>15100</v>
      </c>
      <c r="C18" t="s">
        <v>1106</v>
      </c>
      <c r="D18" t="str">
        <f t="shared" si="0"/>
        <v>1510015100</v>
      </c>
      <c r="E18" s="122">
        <f>IFERROR(VLOOKUP(D18,PS!$A$2:$Z$1001,5,FALSE),0)</f>
        <v>200</v>
      </c>
      <c r="F18" s="123"/>
      <c r="G18">
        <v>200</v>
      </c>
      <c r="H18">
        <v>200</v>
      </c>
      <c r="I18">
        <v>0</v>
      </c>
      <c r="J18">
        <v>0</v>
      </c>
      <c r="K18">
        <v>200</v>
      </c>
    </row>
    <row r="19" spans="1:11" x14ac:dyDescent="0.3">
      <c r="A19">
        <v>15100</v>
      </c>
      <c r="B19">
        <v>16000</v>
      </c>
      <c r="C19" t="s">
        <v>1107</v>
      </c>
      <c r="D19" t="str">
        <f t="shared" si="0"/>
        <v>1510016000</v>
      </c>
      <c r="E19" s="122">
        <f>IFERROR(VLOOKUP(D19,PS!$A$2:$Z$1001,5,FALSE),0)</f>
        <v>52088.71225801501</v>
      </c>
      <c r="F19" s="123"/>
      <c r="G19">
        <v>36445.089999999997</v>
      </c>
      <c r="H19">
        <v>35245.089999999997</v>
      </c>
      <c r="I19">
        <v>34341.74</v>
      </c>
      <c r="J19">
        <v>34341.74</v>
      </c>
      <c r="K19">
        <v>903.35</v>
      </c>
    </row>
    <row r="20" spans="1:11" x14ac:dyDescent="0.3">
      <c r="A20">
        <v>15100</v>
      </c>
      <c r="B20">
        <v>16203</v>
      </c>
      <c r="C20" t="s">
        <v>1001</v>
      </c>
      <c r="D20" t="str">
        <f t="shared" si="0"/>
        <v>1510016203</v>
      </c>
      <c r="E20" s="122"/>
      <c r="F20" s="123"/>
    </row>
    <row r="21" spans="1:11" x14ac:dyDescent="0.3">
      <c r="A21">
        <v>15320</v>
      </c>
      <c r="B21">
        <v>13100</v>
      </c>
      <c r="C21" t="s">
        <v>793</v>
      </c>
      <c r="D21" t="str">
        <f t="shared" si="0"/>
        <v>1532013100</v>
      </c>
      <c r="E21" s="122">
        <f>IFERROR(VLOOKUP(D21,PS!$A$2:$Z$1001,5,FALSE),0)</f>
        <v>0</v>
      </c>
      <c r="F21" s="123"/>
      <c r="G21">
        <v>0</v>
      </c>
      <c r="H21">
        <v>0</v>
      </c>
      <c r="I21">
        <v>4519.37</v>
      </c>
      <c r="J21">
        <v>4519.37</v>
      </c>
      <c r="K21">
        <v>-4519.37</v>
      </c>
    </row>
    <row r="22" spans="1:11" x14ac:dyDescent="0.3">
      <c r="A22">
        <v>15320</v>
      </c>
      <c r="B22">
        <v>13102</v>
      </c>
      <c r="C22" t="s">
        <v>1108</v>
      </c>
      <c r="D22" t="str">
        <f t="shared" si="0"/>
        <v>1532013102</v>
      </c>
      <c r="E22" s="122">
        <f>IFERROR(VLOOKUP(D22,PS!$A$2:$Z$1001,5,FALSE),0)</f>
        <v>0</v>
      </c>
      <c r="F22" s="123"/>
      <c r="G22">
        <v>0</v>
      </c>
      <c r="H22">
        <v>0</v>
      </c>
      <c r="I22">
        <v>32.32</v>
      </c>
      <c r="J22">
        <v>32.32</v>
      </c>
      <c r="K22">
        <v>-32.32</v>
      </c>
    </row>
    <row r="23" spans="1:11" x14ac:dyDescent="0.3">
      <c r="A23">
        <v>15320</v>
      </c>
      <c r="B23">
        <v>13000</v>
      </c>
      <c r="C23" t="s">
        <v>794</v>
      </c>
      <c r="D23" t="str">
        <f t="shared" si="0"/>
        <v>1532013000</v>
      </c>
      <c r="E23" s="122">
        <f>IFERROR(VLOOKUP(D23,PS!$A$2:$Z$1001,5,FALSE),0)</f>
        <v>144874.33902434641</v>
      </c>
      <c r="F23" s="123"/>
      <c r="G23">
        <v>102379.14</v>
      </c>
      <c r="H23">
        <v>102379.14</v>
      </c>
      <c r="I23">
        <v>93011.61</v>
      </c>
      <c r="J23">
        <v>93011.61</v>
      </c>
      <c r="K23">
        <v>9367.5300000000007</v>
      </c>
    </row>
    <row r="24" spans="1:11" x14ac:dyDescent="0.3">
      <c r="A24">
        <v>15320</v>
      </c>
      <c r="B24">
        <v>13001</v>
      </c>
      <c r="C24" t="s">
        <v>795</v>
      </c>
      <c r="D24" t="str">
        <f t="shared" si="0"/>
        <v>1532013001</v>
      </c>
      <c r="E24" s="122">
        <f>IFERROR(VLOOKUP(D24,PS!$A$2:$Z$1001,5,FALSE),0)</f>
        <v>500</v>
      </c>
      <c r="F24" s="123"/>
      <c r="G24">
        <v>500</v>
      </c>
      <c r="H24">
        <v>500</v>
      </c>
      <c r="I24">
        <v>166.01</v>
      </c>
      <c r="J24">
        <v>166.01</v>
      </c>
      <c r="K24">
        <v>333.99</v>
      </c>
    </row>
    <row r="25" spans="1:11" x14ac:dyDescent="0.3">
      <c r="A25">
        <v>15320</v>
      </c>
      <c r="B25">
        <v>13002</v>
      </c>
      <c r="C25" t="s">
        <v>796</v>
      </c>
      <c r="D25" t="str">
        <f t="shared" si="0"/>
        <v>1532013002</v>
      </c>
      <c r="E25" s="122">
        <f>IFERROR(VLOOKUP(D25,PS!$A$2:$Z$1001,5,FALSE),0)</f>
        <v>5358.6918000000005</v>
      </c>
      <c r="F25" s="123"/>
      <c r="G25">
        <v>5001.92</v>
      </c>
      <c r="H25">
        <v>5001.92</v>
      </c>
      <c r="I25">
        <v>3779.49</v>
      </c>
      <c r="J25">
        <v>3779.49</v>
      </c>
      <c r="K25">
        <v>1222.43</v>
      </c>
    </row>
    <row r="26" spans="1:11" x14ac:dyDescent="0.3">
      <c r="A26">
        <v>15320</v>
      </c>
      <c r="B26">
        <v>13101</v>
      </c>
      <c r="C26" t="s">
        <v>1109</v>
      </c>
      <c r="D26" t="str">
        <f t="shared" si="0"/>
        <v>1532013101</v>
      </c>
      <c r="E26" s="122">
        <f>IFERROR(VLOOKUP(D26,PS!$A$2:$Z$1001,5,FALSE),0)</f>
        <v>0</v>
      </c>
      <c r="F26" s="123"/>
      <c r="G26">
        <v>0</v>
      </c>
      <c r="H26">
        <v>0</v>
      </c>
      <c r="I26">
        <v>3090.62</v>
      </c>
      <c r="J26">
        <v>3090.62</v>
      </c>
      <c r="K26">
        <v>-3090.62</v>
      </c>
    </row>
    <row r="27" spans="1:11" x14ac:dyDescent="0.3">
      <c r="A27">
        <v>15320</v>
      </c>
      <c r="B27">
        <v>13104</v>
      </c>
      <c r="C27" t="s">
        <v>795</v>
      </c>
      <c r="D27" t="str">
        <f t="shared" si="0"/>
        <v>1532013104</v>
      </c>
      <c r="E27" s="122">
        <f>IFERROR(VLOOKUP(D27,PS!$A$2:$Z$1001,5,FALSE),0)</f>
        <v>0</v>
      </c>
      <c r="F27" s="123"/>
      <c r="G27">
        <v>0</v>
      </c>
      <c r="H27">
        <v>0</v>
      </c>
      <c r="I27">
        <v>326.83999999999997</v>
      </c>
      <c r="J27">
        <v>326.83999999999997</v>
      </c>
      <c r="K27">
        <v>-326.83999999999997</v>
      </c>
    </row>
    <row r="28" spans="1:11" x14ac:dyDescent="0.3">
      <c r="A28">
        <v>15320</v>
      </c>
      <c r="B28">
        <v>15000</v>
      </c>
      <c r="C28" t="s">
        <v>797</v>
      </c>
      <c r="D28" t="str">
        <f t="shared" si="0"/>
        <v>1532015000</v>
      </c>
      <c r="E28" s="122">
        <f>IFERROR(VLOOKUP(D28,PS!$A$2:$Z$1001,5,FALSE),0)</f>
        <v>3000</v>
      </c>
      <c r="F28" s="123"/>
      <c r="G28">
        <v>3000</v>
      </c>
      <c r="H28">
        <v>3000</v>
      </c>
      <c r="I28">
        <v>7361.64</v>
      </c>
      <c r="J28">
        <v>7361.64</v>
      </c>
      <c r="K28">
        <v>-4361.6400000000003</v>
      </c>
    </row>
    <row r="29" spans="1:11" x14ac:dyDescent="0.3">
      <c r="A29">
        <v>15320</v>
      </c>
      <c r="B29">
        <v>16000</v>
      </c>
      <c r="C29" t="s">
        <v>798</v>
      </c>
      <c r="D29" t="str">
        <f t="shared" si="0"/>
        <v>1532016000</v>
      </c>
      <c r="E29" s="122">
        <f>IFERROR(VLOOKUP(D29,PS!$A$2:$Z$1001,5,FALSE),0)</f>
        <v>55244.98498097941</v>
      </c>
      <c r="F29" s="123"/>
      <c r="G29">
        <v>39838.370000000003</v>
      </c>
      <c r="H29">
        <v>36249.53</v>
      </c>
      <c r="I29">
        <v>36249.53</v>
      </c>
      <c r="J29">
        <v>36249.53</v>
      </c>
      <c r="K29">
        <v>0</v>
      </c>
    </row>
    <row r="30" spans="1:11" x14ac:dyDescent="0.3">
      <c r="A30">
        <v>15320</v>
      </c>
      <c r="B30">
        <v>16203</v>
      </c>
      <c r="C30" t="s">
        <v>1003</v>
      </c>
      <c r="D30" t="str">
        <f t="shared" si="0"/>
        <v>1532016203</v>
      </c>
      <c r="E30" s="122"/>
      <c r="F30" s="123"/>
    </row>
    <row r="31" spans="1:11" x14ac:dyDescent="0.3">
      <c r="A31">
        <v>16300</v>
      </c>
      <c r="B31">
        <v>13000</v>
      </c>
      <c r="C31" t="s">
        <v>799</v>
      </c>
      <c r="D31" t="str">
        <f t="shared" si="0"/>
        <v>1630013000</v>
      </c>
      <c r="E31" s="122">
        <f>IFERROR(VLOOKUP(D31,PS!$A$2:$Z$1001,5,FALSE),0)</f>
        <v>107846.81368750001</v>
      </c>
      <c r="F31" s="123"/>
      <c r="G31">
        <v>54758.63</v>
      </c>
      <c r="H31">
        <v>54758.63</v>
      </c>
      <c r="I31">
        <v>80280.44</v>
      </c>
      <c r="J31">
        <v>80280.44</v>
      </c>
      <c r="K31">
        <v>-25521.81</v>
      </c>
    </row>
    <row r="32" spans="1:11" x14ac:dyDescent="0.3">
      <c r="A32">
        <v>16300</v>
      </c>
      <c r="B32">
        <v>13001</v>
      </c>
      <c r="C32" t="s">
        <v>800</v>
      </c>
      <c r="D32" t="str">
        <f t="shared" si="0"/>
        <v>1630013001</v>
      </c>
      <c r="E32" s="122">
        <f>IFERROR(VLOOKUP(D32,PS!$A$2:$Z$1001,5,FALSE),0)</f>
        <v>1000</v>
      </c>
      <c r="F32" s="123"/>
      <c r="G32">
        <v>1000</v>
      </c>
      <c r="H32">
        <v>1000</v>
      </c>
      <c r="I32">
        <v>1523.29</v>
      </c>
      <c r="J32">
        <v>1523.29</v>
      </c>
      <c r="K32">
        <v>-523.29</v>
      </c>
    </row>
    <row r="33" spans="1:11" x14ac:dyDescent="0.3">
      <c r="A33">
        <v>16300</v>
      </c>
      <c r="B33">
        <v>13002</v>
      </c>
      <c r="C33" t="s">
        <v>801</v>
      </c>
      <c r="D33" t="str">
        <f t="shared" si="0"/>
        <v>1630013002</v>
      </c>
      <c r="E33" s="122">
        <f>IFERROR(VLOOKUP(D33,PS!$A$2:$Z$1001,5,FALSE),0)</f>
        <v>5591.6784000000007</v>
      </c>
      <c r="F33" s="123"/>
      <c r="G33">
        <v>2500.96</v>
      </c>
      <c r="H33">
        <v>2500.96</v>
      </c>
      <c r="I33">
        <v>4093.85</v>
      </c>
      <c r="J33">
        <v>4093.85</v>
      </c>
      <c r="K33">
        <v>-1592.89</v>
      </c>
    </row>
    <row r="34" spans="1:11" x14ac:dyDescent="0.3">
      <c r="A34">
        <v>16300</v>
      </c>
      <c r="B34">
        <v>13100</v>
      </c>
      <c r="C34" t="s">
        <v>802</v>
      </c>
      <c r="D34" t="str">
        <f t="shared" si="0"/>
        <v>1630013100</v>
      </c>
      <c r="E34" s="122">
        <f>IFERROR(VLOOKUP(D34,PS!$A$2:$Z$1001,5,FALSE),0)</f>
        <v>0</v>
      </c>
      <c r="F34" s="123"/>
      <c r="G34">
        <v>0</v>
      </c>
      <c r="H34">
        <v>0</v>
      </c>
      <c r="I34">
        <v>11366.51</v>
      </c>
      <c r="J34">
        <v>11366.51</v>
      </c>
      <c r="K34">
        <v>-11366.51</v>
      </c>
    </row>
    <row r="35" spans="1:11" x14ac:dyDescent="0.3">
      <c r="A35">
        <v>16300</v>
      </c>
      <c r="B35">
        <v>13101</v>
      </c>
      <c r="C35" t="s">
        <v>803</v>
      </c>
      <c r="D35" t="str">
        <f t="shared" si="0"/>
        <v>1630013101</v>
      </c>
      <c r="E35" s="122">
        <f>IFERROR(VLOOKUP(D35,PS!$A$2:$Z$1001,5,FALSE),0)</f>
        <v>0</v>
      </c>
      <c r="F35" s="123"/>
      <c r="G35">
        <v>64365.87</v>
      </c>
      <c r="H35">
        <v>64365.87</v>
      </c>
      <c r="I35">
        <v>59847.28</v>
      </c>
      <c r="J35">
        <v>59847.28</v>
      </c>
      <c r="K35">
        <v>4518.59</v>
      </c>
    </row>
    <row r="36" spans="1:11" x14ac:dyDescent="0.3">
      <c r="A36">
        <v>16300</v>
      </c>
      <c r="B36">
        <v>13102</v>
      </c>
      <c r="C36" t="s">
        <v>804</v>
      </c>
      <c r="D36" t="str">
        <f t="shared" si="0"/>
        <v>1630013102</v>
      </c>
      <c r="E36" s="122">
        <f>IFERROR(VLOOKUP(D36,PS!$A$2:$Z$1001,5,FALSE),0)</f>
        <v>0</v>
      </c>
      <c r="F36" s="123"/>
      <c r="G36">
        <v>4547.2</v>
      </c>
      <c r="H36">
        <v>4547.2</v>
      </c>
      <c r="I36">
        <v>1423.52</v>
      </c>
      <c r="J36">
        <v>1423.52</v>
      </c>
      <c r="K36">
        <v>3123.68</v>
      </c>
    </row>
    <row r="37" spans="1:11" x14ac:dyDescent="0.3">
      <c r="A37">
        <v>16300</v>
      </c>
      <c r="B37">
        <v>13104</v>
      </c>
      <c r="C37" t="s">
        <v>800</v>
      </c>
      <c r="D37" t="str">
        <f t="shared" si="0"/>
        <v>1630013104</v>
      </c>
      <c r="E37" s="122">
        <f>IFERROR(VLOOKUP(D37,PS!$A$2:$Z$1001,5,FALSE),0)</f>
        <v>0</v>
      </c>
      <c r="F37" s="123"/>
      <c r="G37">
        <v>0</v>
      </c>
      <c r="H37">
        <v>0</v>
      </c>
      <c r="I37">
        <v>478.22</v>
      </c>
      <c r="J37">
        <v>478.22</v>
      </c>
      <c r="K37">
        <v>-478.22</v>
      </c>
    </row>
    <row r="38" spans="1:11" x14ac:dyDescent="0.3">
      <c r="A38">
        <v>16300</v>
      </c>
      <c r="B38">
        <v>15000</v>
      </c>
      <c r="C38" t="s">
        <v>805</v>
      </c>
      <c r="D38" t="str">
        <f t="shared" si="0"/>
        <v>1630015000</v>
      </c>
      <c r="E38" s="122">
        <f>IFERROR(VLOOKUP(D38,PS!$A$2:$Z$1001,5,FALSE),0)</f>
        <v>0</v>
      </c>
      <c r="F38" s="123"/>
      <c r="G38">
        <v>7347.21</v>
      </c>
      <c r="H38">
        <v>7347.21</v>
      </c>
      <c r="I38">
        <v>5341.27</v>
      </c>
      <c r="J38">
        <v>5341.27</v>
      </c>
      <c r="K38">
        <v>2005.94</v>
      </c>
    </row>
    <row r="39" spans="1:11" x14ac:dyDescent="0.3">
      <c r="A39">
        <v>16300</v>
      </c>
      <c r="B39">
        <v>16000</v>
      </c>
      <c r="C39" t="s">
        <v>1110</v>
      </c>
      <c r="D39" t="str">
        <f t="shared" si="0"/>
        <v>1630016000</v>
      </c>
      <c r="E39" s="122">
        <f>IFERROR(VLOOKUP(D39,PS!$A$2:$Z$1001,5,FALSE),0)</f>
        <v>34565.369000636252</v>
      </c>
      <c r="F39" s="123"/>
      <c r="G39">
        <v>42213.919999999998</v>
      </c>
      <c r="H39">
        <v>41285.24</v>
      </c>
      <c r="I39">
        <v>41952.800000000003</v>
      </c>
      <c r="J39">
        <v>41952.800000000003</v>
      </c>
      <c r="K39">
        <v>-667.56</v>
      </c>
    </row>
    <row r="40" spans="1:11" x14ac:dyDescent="0.3">
      <c r="A40">
        <v>16300</v>
      </c>
      <c r="B40">
        <v>16203</v>
      </c>
      <c r="C40" t="s">
        <v>1004</v>
      </c>
      <c r="D40" t="str">
        <f t="shared" si="0"/>
        <v>1630016203</v>
      </c>
      <c r="E40" s="122"/>
      <c r="F40" s="123"/>
    </row>
    <row r="41" spans="1:11" x14ac:dyDescent="0.3">
      <c r="A41">
        <v>17100</v>
      </c>
      <c r="B41">
        <v>13000</v>
      </c>
      <c r="C41" t="s">
        <v>806</v>
      </c>
      <c r="D41" t="str">
        <f t="shared" si="0"/>
        <v>1710013000</v>
      </c>
      <c r="E41" s="122">
        <f>IFERROR(VLOOKUP(D41,PS!$A$2:$Z$1001,5,FALSE),0)</f>
        <v>97049.175325653574</v>
      </c>
      <c r="F41" s="123"/>
      <c r="G41">
        <v>76886.25</v>
      </c>
      <c r="H41">
        <v>76886.25</v>
      </c>
      <c r="I41">
        <v>64395.13</v>
      </c>
      <c r="J41">
        <v>64395.13</v>
      </c>
      <c r="K41">
        <v>12491.12</v>
      </c>
    </row>
    <row r="42" spans="1:11" x14ac:dyDescent="0.3">
      <c r="A42">
        <v>17100</v>
      </c>
      <c r="B42">
        <v>13001</v>
      </c>
      <c r="C42" t="s">
        <v>807</v>
      </c>
      <c r="D42" t="str">
        <f t="shared" si="0"/>
        <v>1710013001</v>
      </c>
      <c r="E42" s="122">
        <f>IFERROR(VLOOKUP(D42,PS!$A$2:$Z$1001,5,FALSE),0)</f>
        <v>200</v>
      </c>
      <c r="F42" s="123"/>
      <c r="G42">
        <v>200</v>
      </c>
      <c r="H42">
        <v>200</v>
      </c>
      <c r="I42">
        <v>1615.35</v>
      </c>
      <c r="J42">
        <v>1615.35</v>
      </c>
      <c r="K42">
        <v>-1415.35</v>
      </c>
    </row>
    <row r="43" spans="1:11" x14ac:dyDescent="0.3">
      <c r="A43">
        <v>17100</v>
      </c>
      <c r="B43">
        <v>13002</v>
      </c>
      <c r="C43" t="s">
        <v>808</v>
      </c>
      <c r="D43" t="str">
        <f t="shared" si="0"/>
        <v>1710013002</v>
      </c>
      <c r="E43" s="122">
        <f>IFERROR(VLOOKUP(D43,PS!$A$2:$Z$1001,5,FALSE),0)</f>
        <v>4193.7588000000005</v>
      </c>
      <c r="F43" s="123"/>
      <c r="G43">
        <v>909.44</v>
      </c>
      <c r="H43">
        <v>909.44</v>
      </c>
      <c r="I43">
        <v>2078.0300000000002</v>
      </c>
      <c r="J43">
        <v>2078.0300000000002</v>
      </c>
      <c r="K43">
        <v>-1168.5899999999999</v>
      </c>
    </row>
    <row r="44" spans="1:11" x14ac:dyDescent="0.3">
      <c r="A44">
        <v>17100</v>
      </c>
      <c r="B44">
        <v>13101</v>
      </c>
      <c r="C44" t="s">
        <v>809</v>
      </c>
      <c r="D44" t="str">
        <f t="shared" si="0"/>
        <v>1710013101</v>
      </c>
      <c r="E44" s="122">
        <f>IFERROR(VLOOKUP(D44,PS!$A$2:$Z$1001,5,FALSE),0)</f>
        <v>0</v>
      </c>
      <c r="F44" s="123"/>
      <c r="G44">
        <v>18891.36</v>
      </c>
      <c r="H44">
        <v>18891.36</v>
      </c>
      <c r="I44">
        <v>15418.06</v>
      </c>
      <c r="J44">
        <v>15418.06</v>
      </c>
      <c r="K44">
        <v>3473.3</v>
      </c>
    </row>
    <row r="45" spans="1:11" x14ac:dyDescent="0.3">
      <c r="A45">
        <v>17100</v>
      </c>
      <c r="B45">
        <v>13102</v>
      </c>
      <c r="C45" t="s">
        <v>810</v>
      </c>
      <c r="D45" t="str">
        <f t="shared" si="0"/>
        <v>1710013102</v>
      </c>
      <c r="E45" s="122">
        <f>IFERROR(VLOOKUP(D45,PS!$A$2:$Z$1001,5,FALSE),0)</f>
        <v>0</v>
      </c>
      <c r="F45" s="123"/>
      <c r="G45">
        <v>1507</v>
      </c>
      <c r="H45">
        <v>1507</v>
      </c>
      <c r="I45">
        <v>341.61</v>
      </c>
      <c r="J45">
        <v>341.61</v>
      </c>
      <c r="K45">
        <v>1165.3900000000001</v>
      </c>
    </row>
    <row r="46" spans="1:11" x14ac:dyDescent="0.3">
      <c r="A46">
        <v>17100</v>
      </c>
      <c r="B46">
        <v>13104</v>
      </c>
      <c r="C46" t="s">
        <v>807</v>
      </c>
      <c r="D46" t="str">
        <f t="shared" si="0"/>
        <v>1710013104</v>
      </c>
      <c r="E46" s="122">
        <f>IFERROR(VLOOKUP(D46,PS!$A$2:$Z$1001,5,FALSE),0)</f>
        <v>0</v>
      </c>
      <c r="F46" s="123"/>
      <c r="G46">
        <v>0</v>
      </c>
      <c r="H46">
        <v>0</v>
      </c>
      <c r="I46">
        <v>92.28</v>
      </c>
      <c r="J46">
        <v>92.28</v>
      </c>
      <c r="K46">
        <v>-92.28</v>
      </c>
    </row>
    <row r="47" spans="1:11" x14ac:dyDescent="0.3">
      <c r="A47">
        <v>17100</v>
      </c>
      <c r="B47">
        <v>15000</v>
      </c>
      <c r="C47" t="s">
        <v>1111</v>
      </c>
      <c r="D47" t="str">
        <f t="shared" si="0"/>
        <v>1710015000</v>
      </c>
      <c r="E47" s="122">
        <f>IFERROR(VLOOKUP(D47,PS!$A$2:$Z$1001,5,FALSE),0)</f>
        <v>2080.8902499999999</v>
      </c>
      <c r="F47" s="123"/>
      <c r="G47">
        <v>2000</v>
      </c>
      <c r="H47">
        <v>2000</v>
      </c>
      <c r="I47">
        <v>2717.83</v>
      </c>
      <c r="J47">
        <v>2717.83</v>
      </c>
      <c r="K47">
        <v>-717.83</v>
      </c>
    </row>
    <row r="48" spans="1:11" x14ac:dyDescent="0.3">
      <c r="A48">
        <v>17100</v>
      </c>
      <c r="B48">
        <v>15100</v>
      </c>
      <c r="C48" t="s">
        <v>1112</v>
      </c>
      <c r="D48" t="str">
        <f t="shared" si="0"/>
        <v>1710015100</v>
      </c>
      <c r="E48" s="122">
        <f>IFERROR(VLOOKUP(D48,PS!$A$2:$Z$1001,5,FALSE),0)</f>
        <v>0</v>
      </c>
      <c r="F48" s="123"/>
      <c r="G48">
        <v>0</v>
      </c>
      <c r="H48">
        <v>0</v>
      </c>
      <c r="I48">
        <v>0</v>
      </c>
      <c r="J48">
        <v>0</v>
      </c>
      <c r="K48">
        <v>0</v>
      </c>
    </row>
    <row r="49" spans="1:11" x14ac:dyDescent="0.3">
      <c r="A49">
        <v>17100</v>
      </c>
      <c r="B49">
        <v>16000</v>
      </c>
      <c r="C49" t="s">
        <v>811</v>
      </c>
      <c r="D49" t="str">
        <f t="shared" si="0"/>
        <v>1710016000</v>
      </c>
      <c r="E49" s="122">
        <f>IFERROR(VLOOKUP(D49,PS!$A$2:$Z$1001,5,FALSE),0)</f>
        <v>32225.529327237302</v>
      </c>
      <c r="F49" s="123"/>
      <c r="G49">
        <v>32112.19</v>
      </c>
      <c r="H49">
        <v>28076.47</v>
      </c>
      <c r="I49">
        <v>28076.47</v>
      </c>
      <c r="J49">
        <v>28076.47</v>
      </c>
      <c r="K49">
        <v>0</v>
      </c>
    </row>
    <row r="50" spans="1:11" x14ac:dyDescent="0.3">
      <c r="A50">
        <v>17100</v>
      </c>
      <c r="B50">
        <v>16203</v>
      </c>
      <c r="C50" t="s">
        <v>1008</v>
      </c>
      <c r="D50" t="str">
        <f t="shared" si="0"/>
        <v>1710016203</v>
      </c>
      <c r="E50" s="122"/>
      <c r="F50" s="123"/>
    </row>
    <row r="51" spans="1:11" x14ac:dyDescent="0.3">
      <c r="A51">
        <v>21100</v>
      </c>
      <c r="B51">
        <v>16103</v>
      </c>
      <c r="C51" t="s">
        <v>1113</v>
      </c>
      <c r="D51" t="str">
        <f t="shared" si="0"/>
        <v>2110016103</v>
      </c>
      <c r="E51" s="122">
        <f>IFERROR(VLOOKUP(D51,PS!$A$2:$Z$1001,5,FALSE),0)</f>
        <v>15180.73</v>
      </c>
      <c r="F51" s="123"/>
      <c r="G51">
        <v>15180.73</v>
      </c>
      <c r="H51">
        <v>15180.73</v>
      </c>
      <c r="I51">
        <v>15180.12</v>
      </c>
      <c r="J51">
        <v>15180.12</v>
      </c>
      <c r="K51">
        <v>0.61</v>
      </c>
    </row>
    <row r="52" spans="1:11" x14ac:dyDescent="0.3">
      <c r="A52">
        <v>22100</v>
      </c>
      <c r="B52">
        <v>16200</v>
      </c>
      <c r="C52" t="s">
        <v>1114</v>
      </c>
      <c r="D52" t="str">
        <f t="shared" si="0"/>
        <v>2210016200</v>
      </c>
      <c r="E52" s="122">
        <f>IFERROR(VLOOKUP(D52,PS!$A$2:$Z$1001,5,FALSE),0)</f>
        <v>1000</v>
      </c>
      <c r="F52" s="123"/>
      <c r="G52">
        <v>1000</v>
      </c>
      <c r="H52">
        <v>1000</v>
      </c>
      <c r="I52">
        <v>977</v>
      </c>
      <c r="J52">
        <v>977</v>
      </c>
      <c r="K52">
        <v>23</v>
      </c>
    </row>
    <row r="53" spans="1:11" x14ac:dyDescent="0.3">
      <c r="A53">
        <v>22100</v>
      </c>
      <c r="B53">
        <v>16204</v>
      </c>
      <c r="C53" t="s">
        <v>812</v>
      </c>
      <c r="D53" t="str">
        <f t="shared" si="0"/>
        <v>2210016204</v>
      </c>
      <c r="E53" s="122">
        <f>IFERROR(VLOOKUP(D53,PS!$A$2:$Z$1001,5,FALSE),0)</f>
        <v>1500</v>
      </c>
      <c r="F53" s="123"/>
      <c r="G53">
        <v>1500</v>
      </c>
      <c r="H53">
        <v>1500</v>
      </c>
      <c r="I53">
        <v>0</v>
      </c>
      <c r="J53">
        <v>0</v>
      </c>
      <c r="K53">
        <v>1500</v>
      </c>
    </row>
    <row r="54" spans="1:11" x14ac:dyDescent="0.3">
      <c r="A54">
        <v>22100</v>
      </c>
      <c r="B54">
        <v>16209</v>
      </c>
      <c r="C54" t="s">
        <v>1115</v>
      </c>
      <c r="D54" t="str">
        <f t="shared" si="0"/>
        <v>2210016209</v>
      </c>
      <c r="E54" s="122">
        <f>IFERROR(VLOOKUP(D54,PS!$A$2:$Z$1001,5,FALSE),0)</f>
        <v>500</v>
      </c>
      <c r="F54" s="123"/>
      <c r="G54">
        <v>500</v>
      </c>
      <c r="H54">
        <v>500</v>
      </c>
      <c r="I54">
        <v>0</v>
      </c>
      <c r="J54">
        <v>0</v>
      </c>
      <c r="K54">
        <v>500</v>
      </c>
    </row>
    <row r="55" spans="1:11" x14ac:dyDescent="0.3">
      <c r="A55">
        <v>23100</v>
      </c>
      <c r="B55">
        <v>13000</v>
      </c>
      <c r="C55" t="s">
        <v>813</v>
      </c>
      <c r="D55" t="str">
        <f t="shared" si="0"/>
        <v>2310013000</v>
      </c>
      <c r="E55" s="122">
        <f>IFERROR(VLOOKUP(D55,PS!$A$2:$Z$1001,5,FALSE),0)</f>
        <v>94225.072691666661</v>
      </c>
      <c r="F55" s="123"/>
      <c r="G55">
        <v>73048.78</v>
      </c>
      <c r="H55">
        <v>73048.78</v>
      </c>
      <c r="I55">
        <v>32468.04</v>
      </c>
      <c r="J55">
        <v>32468.04</v>
      </c>
      <c r="K55">
        <v>40580.74</v>
      </c>
    </row>
    <row r="56" spans="1:11" x14ac:dyDescent="0.3">
      <c r="A56">
        <v>23100</v>
      </c>
      <c r="B56">
        <v>13001</v>
      </c>
      <c r="C56" t="s">
        <v>1116</v>
      </c>
      <c r="D56" t="str">
        <f t="shared" si="0"/>
        <v>2310013001</v>
      </c>
      <c r="E56" s="122">
        <f>IFERROR(VLOOKUP(D56,PS!$A$2:$Z$1001,5,FALSE),0)</f>
        <v>500</v>
      </c>
      <c r="F56" s="123"/>
      <c r="G56">
        <v>500</v>
      </c>
      <c r="H56">
        <v>500</v>
      </c>
      <c r="I56">
        <v>0</v>
      </c>
      <c r="J56">
        <v>0</v>
      </c>
      <c r="K56">
        <v>500</v>
      </c>
    </row>
    <row r="57" spans="1:11" x14ac:dyDescent="0.3">
      <c r="A57">
        <v>23100</v>
      </c>
      <c r="B57">
        <v>13002</v>
      </c>
      <c r="C57" t="s">
        <v>814</v>
      </c>
      <c r="D57" t="str">
        <f t="shared" si="0"/>
        <v>2310013002</v>
      </c>
      <c r="E57" s="122">
        <f>IFERROR(VLOOKUP(D57,PS!$A$2:$Z$1001,5,FALSE),0)</f>
        <v>9352.7477999999992</v>
      </c>
      <c r="F57" s="123"/>
      <c r="G57">
        <v>7355.24</v>
      </c>
      <c r="H57">
        <v>7355.24</v>
      </c>
      <c r="I57">
        <v>551.36</v>
      </c>
      <c r="J57">
        <v>551.36</v>
      </c>
      <c r="K57">
        <v>6803.88</v>
      </c>
    </row>
    <row r="58" spans="1:11" x14ac:dyDescent="0.3">
      <c r="A58">
        <v>23100</v>
      </c>
      <c r="B58">
        <v>15000</v>
      </c>
      <c r="C58" t="s">
        <v>815</v>
      </c>
      <c r="D58" t="str">
        <f t="shared" si="0"/>
        <v>2310015000</v>
      </c>
      <c r="E58" s="122">
        <f>IFERROR(VLOOKUP(D58,PS!$A$2:$Z$1001,5,FALSE),0)</f>
        <v>200</v>
      </c>
      <c r="F58" s="123"/>
      <c r="G58">
        <v>200</v>
      </c>
      <c r="H58">
        <v>200</v>
      </c>
      <c r="I58">
        <v>0</v>
      </c>
      <c r="J58">
        <v>0</v>
      </c>
      <c r="K58">
        <v>200</v>
      </c>
    </row>
    <row r="59" spans="1:11" x14ac:dyDescent="0.3">
      <c r="A59">
        <v>23100</v>
      </c>
      <c r="B59">
        <v>16000</v>
      </c>
      <c r="C59" t="s">
        <v>816</v>
      </c>
      <c r="D59" t="str">
        <f t="shared" si="0"/>
        <v>2310016000</v>
      </c>
      <c r="E59" s="122">
        <f>IFERROR(VLOOKUP(D59,PS!$A$2:$Z$1001,5,FALSE),0)</f>
        <v>32671.191555327503</v>
      </c>
      <c r="F59" s="123"/>
      <c r="G59">
        <v>25675.84</v>
      </c>
      <c r="H59">
        <v>17675.84</v>
      </c>
      <c r="I59">
        <v>10696.08</v>
      </c>
      <c r="J59">
        <v>10696.08</v>
      </c>
      <c r="K59">
        <v>6979.76</v>
      </c>
    </row>
    <row r="60" spans="1:11" x14ac:dyDescent="0.3">
      <c r="A60">
        <v>23200</v>
      </c>
      <c r="B60">
        <v>12001</v>
      </c>
      <c r="C60" t="s">
        <v>817</v>
      </c>
      <c r="D60" t="str">
        <f t="shared" si="0"/>
        <v>2320012001</v>
      </c>
      <c r="E60" s="122">
        <f>IFERROR(VLOOKUP(D60,PS!$A$2:$Z$1001,5,FALSE),0)</f>
        <v>0</v>
      </c>
      <c r="F60" s="123"/>
      <c r="G60">
        <v>0</v>
      </c>
      <c r="H60">
        <v>0</v>
      </c>
      <c r="I60">
        <v>0</v>
      </c>
      <c r="J60">
        <v>0</v>
      </c>
      <c r="K60">
        <v>0</v>
      </c>
    </row>
    <row r="61" spans="1:11" x14ac:dyDescent="0.3">
      <c r="A61">
        <v>23200</v>
      </c>
      <c r="B61">
        <v>12100</v>
      </c>
      <c r="C61" t="s">
        <v>818</v>
      </c>
      <c r="D61" t="str">
        <f t="shared" si="0"/>
        <v>2320012100</v>
      </c>
      <c r="E61" s="122">
        <f>IFERROR(VLOOKUP(D61,PS!$A$2:$Z$1001,5,FALSE),0)</f>
        <v>0</v>
      </c>
      <c r="F61" s="123"/>
      <c r="G61">
        <v>0</v>
      </c>
      <c r="H61">
        <v>0</v>
      </c>
      <c r="I61">
        <v>0</v>
      </c>
      <c r="J61">
        <v>0</v>
      </c>
      <c r="K61">
        <v>0</v>
      </c>
    </row>
    <row r="62" spans="1:11" x14ac:dyDescent="0.3">
      <c r="A62">
        <v>23200</v>
      </c>
      <c r="B62">
        <v>12101</v>
      </c>
      <c r="C62" t="s">
        <v>1117</v>
      </c>
      <c r="D62" t="str">
        <f t="shared" si="0"/>
        <v>2320012101</v>
      </c>
      <c r="E62" s="122">
        <f>IFERROR(VLOOKUP(D62,PS!$A$2:$Z$1001,5,FALSE),0)</f>
        <v>0</v>
      </c>
      <c r="F62" s="123"/>
      <c r="G62">
        <v>0</v>
      </c>
      <c r="H62">
        <v>0</v>
      </c>
      <c r="I62">
        <v>0</v>
      </c>
      <c r="J62">
        <v>0</v>
      </c>
      <c r="K62">
        <v>0</v>
      </c>
    </row>
    <row r="63" spans="1:11" x14ac:dyDescent="0.3">
      <c r="A63">
        <v>23200</v>
      </c>
      <c r="B63">
        <v>16000</v>
      </c>
      <c r="C63" t="s">
        <v>819</v>
      </c>
      <c r="D63" t="str">
        <f t="shared" si="0"/>
        <v>2320016000</v>
      </c>
      <c r="E63" s="122">
        <f>IFERROR(VLOOKUP(D63,PS!$A$2:$Z$1001,5,FALSE),0)</f>
        <v>0</v>
      </c>
      <c r="F63" s="123"/>
      <c r="G63">
        <v>0</v>
      </c>
      <c r="H63">
        <v>0</v>
      </c>
      <c r="I63">
        <v>0</v>
      </c>
      <c r="J63">
        <v>0</v>
      </c>
      <c r="K63">
        <v>0</v>
      </c>
    </row>
    <row r="64" spans="1:11" x14ac:dyDescent="0.3">
      <c r="A64">
        <v>24000</v>
      </c>
      <c r="B64">
        <v>13100</v>
      </c>
      <c r="C64" t="s">
        <v>1118</v>
      </c>
      <c r="D64" t="str">
        <f t="shared" si="0"/>
        <v>2400013100</v>
      </c>
      <c r="E64" s="122">
        <f>IFERROR(VLOOKUP(D64,PS!$A$2:$Z$1001,5,FALSE),0)</f>
        <v>35602.012999999999</v>
      </c>
      <c r="F64" s="123"/>
      <c r="G64">
        <v>0</v>
      </c>
      <c r="H64">
        <v>2700</v>
      </c>
      <c r="I64">
        <v>28609.29</v>
      </c>
      <c r="J64">
        <v>28609.29</v>
      </c>
      <c r="K64">
        <v>-25909.29</v>
      </c>
    </row>
    <row r="65" spans="1:11" x14ac:dyDescent="0.3">
      <c r="A65">
        <v>24000</v>
      </c>
      <c r="B65">
        <v>13102</v>
      </c>
      <c r="C65" t="s">
        <v>1119</v>
      </c>
      <c r="D65" t="str">
        <f t="shared" si="0"/>
        <v>2400013102</v>
      </c>
      <c r="E65" s="122">
        <f>IFERROR(VLOOKUP(D65,PS!$A$2:$Z$1001,5,FALSE),0)</f>
        <v>0</v>
      </c>
      <c r="F65" s="123"/>
      <c r="G65">
        <v>0</v>
      </c>
      <c r="H65">
        <v>0</v>
      </c>
      <c r="I65">
        <v>558.77</v>
      </c>
      <c r="J65">
        <v>558.77</v>
      </c>
      <c r="K65">
        <v>-558.77</v>
      </c>
    </row>
    <row r="66" spans="1:11" x14ac:dyDescent="0.3">
      <c r="A66">
        <v>24000</v>
      </c>
      <c r="B66">
        <v>15000</v>
      </c>
      <c r="C66" t="s">
        <v>821</v>
      </c>
      <c r="D66" t="str">
        <f t="shared" si="0"/>
        <v>2400015000</v>
      </c>
      <c r="E66" s="122">
        <f>IFERROR(VLOOKUP(D66,PS!$A$2:$Z$1001,5,FALSE),0)</f>
        <v>0</v>
      </c>
      <c r="F66" s="123"/>
      <c r="G66">
        <v>0</v>
      </c>
      <c r="H66">
        <v>0</v>
      </c>
      <c r="I66">
        <v>300</v>
      </c>
      <c r="J66">
        <v>300</v>
      </c>
      <c r="K66">
        <v>-300</v>
      </c>
    </row>
    <row r="67" spans="1:11" x14ac:dyDescent="0.3">
      <c r="A67">
        <v>24100</v>
      </c>
      <c r="B67">
        <v>13001</v>
      </c>
      <c r="C67" t="s">
        <v>820</v>
      </c>
      <c r="D67" t="str">
        <f t="shared" si="0"/>
        <v>2410013001</v>
      </c>
      <c r="E67" s="122">
        <f>IFERROR(VLOOKUP(D67,PS!$A$2:$Z$1001,5,FALSE),0)</f>
        <v>1500</v>
      </c>
      <c r="F67" s="123"/>
      <c r="G67">
        <v>1500</v>
      </c>
      <c r="H67">
        <v>1500</v>
      </c>
      <c r="I67">
        <v>0</v>
      </c>
      <c r="J67">
        <v>0</v>
      </c>
      <c r="K67">
        <v>1500</v>
      </c>
    </row>
    <row r="68" spans="1:11" x14ac:dyDescent="0.3">
      <c r="A68">
        <v>24100</v>
      </c>
      <c r="B68">
        <v>13100</v>
      </c>
      <c r="C68" t="s">
        <v>1118</v>
      </c>
      <c r="D68" t="str">
        <f t="shared" si="0"/>
        <v>2410013100</v>
      </c>
      <c r="E68" s="122">
        <f>IFERROR(VLOOKUP(D68,PS!$A$2:$Z$1001,5,FALSE),0)</f>
        <v>0</v>
      </c>
      <c r="F68" s="123"/>
      <c r="G68">
        <v>71146.58</v>
      </c>
      <c r="H68">
        <v>71146.58</v>
      </c>
      <c r="I68">
        <v>0</v>
      </c>
      <c r="J68">
        <v>0</v>
      </c>
      <c r="K68">
        <v>71146.58</v>
      </c>
    </row>
    <row r="69" spans="1:11" x14ac:dyDescent="0.3">
      <c r="A69">
        <v>24100</v>
      </c>
      <c r="B69">
        <v>15000</v>
      </c>
      <c r="C69" t="s">
        <v>821</v>
      </c>
      <c r="D69" t="str">
        <f t="shared" si="0"/>
        <v>2410015000</v>
      </c>
      <c r="E69" s="122">
        <f>IFERROR(VLOOKUP(D69,PS!$A$2:$Z$1001,5,FALSE),0)</f>
        <v>500</v>
      </c>
      <c r="F69" s="123"/>
      <c r="G69">
        <v>500</v>
      </c>
      <c r="H69">
        <v>500</v>
      </c>
      <c r="I69">
        <v>0</v>
      </c>
      <c r="J69">
        <v>0</v>
      </c>
      <c r="K69">
        <v>500</v>
      </c>
    </row>
    <row r="70" spans="1:11" x14ac:dyDescent="0.3">
      <c r="A70">
        <v>24100</v>
      </c>
      <c r="B70">
        <v>16000</v>
      </c>
      <c r="C70" t="s">
        <v>822</v>
      </c>
      <c r="D70" t="str">
        <f t="shared" si="0"/>
        <v>2410016000</v>
      </c>
      <c r="E70" s="122">
        <f>IFERROR(VLOOKUP(D70,PS!$A$2:$Z$1001,5,FALSE),0)</f>
        <v>12470.158204031251</v>
      </c>
      <c r="F70" s="123"/>
      <c r="G70">
        <v>22848.62</v>
      </c>
      <c r="H70">
        <v>22848.62</v>
      </c>
      <c r="I70">
        <v>8843.4699999999993</v>
      </c>
      <c r="J70">
        <v>8843.4699999999993</v>
      </c>
      <c r="K70">
        <v>14005.15</v>
      </c>
    </row>
    <row r="71" spans="1:11" x14ac:dyDescent="0.3">
      <c r="A71">
        <v>24101</v>
      </c>
      <c r="B71">
        <v>15000</v>
      </c>
      <c r="C71" t="s">
        <v>1120</v>
      </c>
      <c r="D71" t="str">
        <f t="shared" ref="D71:D136" si="1">A71&amp;B71</f>
        <v>2410115000</v>
      </c>
      <c r="E71" s="122">
        <f>IFERROR(VLOOKUP(D71,PS!$A$2:$Z$1001,5,FALSE),0)</f>
        <v>0</v>
      </c>
      <c r="F71" s="123"/>
      <c r="G71">
        <v>0</v>
      </c>
      <c r="H71">
        <v>0</v>
      </c>
      <c r="I71">
        <v>6236.71</v>
      </c>
      <c r="J71">
        <v>6236.71</v>
      </c>
      <c r="K71">
        <v>-6236.71</v>
      </c>
    </row>
    <row r="72" spans="1:11" x14ac:dyDescent="0.3">
      <c r="A72">
        <v>24101</v>
      </c>
      <c r="B72">
        <v>13100</v>
      </c>
      <c r="C72" t="s">
        <v>823</v>
      </c>
      <c r="D72" t="str">
        <f t="shared" si="1"/>
        <v>2410113100</v>
      </c>
      <c r="E72" s="122">
        <f>IFERROR(VLOOKUP(D72,PS!$A$2:$Z$1001,5,FALSE),0)</f>
        <v>56135.084427767353</v>
      </c>
      <c r="F72" s="123"/>
      <c r="G72">
        <v>61329.57</v>
      </c>
      <c r="H72">
        <v>61329.57</v>
      </c>
      <c r="I72">
        <v>57133.59</v>
      </c>
      <c r="J72">
        <v>57133.59</v>
      </c>
      <c r="K72">
        <v>4195.9799999999996</v>
      </c>
    </row>
    <row r="73" spans="1:11" x14ac:dyDescent="0.3">
      <c r="A73">
        <v>24101</v>
      </c>
      <c r="B73">
        <v>16000</v>
      </c>
      <c r="C73" t="s">
        <v>824</v>
      </c>
      <c r="D73" t="str">
        <f t="shared" si="1"/>
        <v>2410116000</v>
      </c>
      <c r="E73" s="122">
        <f>IFERROR(VLOOKUP(D73,PS!$A$2:$Z$1001,5,FALSE),0)</f>
        <v>18664.915572232647</v>
      </c>
      <c r="F73" s="123"/>
      <c r="G73">
        <v>18956.82</v>
      </c>
      <c r="H73">
        <v>18956.82</v>
      </c>
      <c r="I73">
        <v>20625</v>
      </c>
      <c r="J73">
        <v>20625</v>
      </c>
      <c r="K73">
        <v>-1668.18</v>
      </c>
    </row>
    <row r="74" spans="1:11" x14ac:dyDescent="0.3">
      <c r="A74">
        <v>24102</v>
      </c>
      <c r="B74">
        <v>13100</v>
      </c>
      <c r="C74" t="s">
        <v>1121</v>
      </c>
      <c r="D74" t="str">
        <f t="shared" si="1"/>
        <v>2410213100</v>
      </c>
      <c r="E74" s="122">
        <f>IFERROR(VLOOKUP(D74,PS!$A$2:$Z$1001,5,FALSE),0)</f>
        <v>0</v>
      </c>
      <c r="F74" s="123"/>
      <c r="G74">
        <v>0</v>
      </c>
      <c r="H74">
        <v>40088.339999999997</v>
      </c>
      <c r="I74">
        <v>8696.76</v>
      </c>
      <c r="J74">
        <v>8696.76</v>
      </c>
      <c r="K74">
        <v>31391.58</v>
      </c>
    </row>
    <row r="75" spans="1:11" x14ac:dyDescent="0.3">
      <c r="A75">
        <v>24102</v>
      </c>
      <c r="B75">
        <v>16000</v>
      </c>
      <c r="C75" t="s">
        <v>1122</v>
      </c>
      <c r="D75" t="str">
        <f t="shared" si="1"/>
        <v>2410216000</v>
      </c>
      <c r="E75" s="122">
        <f>IFERROR(VLOOKUP(D75,PS!$A$2:$Z$1001,5,FALSE),0)</f>
        <v>0</v>
      </c>
      <c r="F75" s="123"/>
      <c r="G75">
        <v>0</v>
      </c>
      <c r="H75">
        <v>13361.78</v>
      </c>
      <c r="I75">
        <v>1397.16</v>
      </c>
      <c r="J75">
        <v>1397.16</v>
      </c>
      <c r="K75">
        <v>11964.62</v>
      </c>
    </row>
    <row r="76" spans="1:11" x14ac:dyDescent="0.3">
      <c r="A76">
        <v>24103</v>
      </c>
      <c r="B76">
        <v>13100</v>
      </c>
      <c r="C76" t="s">
        <v>1123</v>
      </c>
      <c r="D76" t="str">
        <f t="shared" si="1"/>
        <v>2410313100</v>
      </c>
      <c r="E76" s="122">
        <f>IFERROR(VLOOKUP(D76,PS!$A$2:$Z$1001,5,FALSE),0)</f>
        <v>0</v>
      </c>
      <c r="F76" s="123"/>
      <c r="G76">
        <v>0</v>
      </c>
      <c r="H76">
        <v>20100</v>
      </c>
      <c r="I76">
        <v>0</v>
      </c>
      <c r="J76">
        <v>0</v>
      </c>
      <c r="K76">
        <v>20100</v>
      </c>
    </row>
    <row r="77" spans="1:11" x14ac:dyDescent="0.3">
      <c r="A77">
        <v>24103</v>
      </c>
      <c r="B77">
        <v>16000</v>
      </c>
      <c r="C77" t="s">
        <v>1124</v>
      </c>
      <c r="D77" t="str">
        <f t="shared" si="1"/>
        <v>2410316000</v>
      </c>
      <c r="E77" s="122">
        <f>IFERROR(VLOOKUP(D77,PS!$A$2:$Z$1001,5,FALSE),0)</f>
        <v>0</v>
      </c>
      <c r="F77" s="123"/>
      <c r="G77">
        <v>0</v>
      </c>
      <c r="H77">
        <v>9900</v>
      </c>
      <c r="I77">
        <v>0</v>
      </c>
      <c r="J77">
        <v>0</v>
      </c>
      <c r="K77">
        <v>9900</v>
      </c>
    </row>
    <row r="78" spans="1:11" x14ac:dyDescent="0.3">
      <c r="A78">
        <v>24103</v>
      </c>
      <c r="B78">
        <v>16209</v>
      </c>
      <c r="C78" t="s">
        <v>1125</v>
      </c>
      <c r="D78" t="str">
        <f t="shared" si="1"/>
        <v>2410316209</v>
      </c>
      <c r="E78" s="122">
        <f>IFERROR(VLOOKUP(D78,PS!$A$2:$Z$1001,5,FALSE),0)</f>
        <v>0</v>
      </c>
      <c r="F78" s="123"/>
      <c r="G78">
        <v>0</v>
      </c>
      <c r="H78">
        <v>15450</v>
      </c>
      <c r="I78">
        <v>0</v>
      </c>
      <c r="J78">
        <v>0</v>
      </c>
      <c r="K78">
        <v>15450</v>
      </c>
    </row>
    <row r="79" spans="1:11" x14ac:dyDescent="0.3">
      <c r="A79">
        <v>24104</v>
      </c>
      <c r="B79">
        <v>13100</v>
      </c>
      <c r="C79" t="s">
        <v>1126</v>
      </c>
      <c r="D79" t="str">
        <f t="shared" si="1"/>
        <v>2410413100</v>
      </c>
      <c r="E79" s="122">
        <f>IFERROR(VLOOKUP(D79,PS!$A$2:$Z$1001,5,FALSE),0)</f>
        <v>0</v>
      </c>
      <c r="F79" s="123"/>
      <c r="G79">
        <v>0</v>
      </c>
      <c r="H79">
        <v>0</v>
      </c>
      <c r="I79">
        <v>0</v>
      </c>
      <c r="J79">
        <v>0</v>
      </c>
      <c r="K79">
        <v>0</v>
      </c>
    </row>
    <row r="80" spans="1:11" x14ac:dyDescent="0.3">
      <c r="A80">
        <v>24104</v>
      </c>
      <c r="B80">
        <v>16000</v>
      </c>
      <c r="C80" t="s">
        <v>1127</v>
      </c>
      <c r="D80" t="str">
        <f t="shared" si="1"/>
        <v>2410416000</v>
      </c>
      <c r="E80" s="122">
        <f>IFERROR(VLOOKUP(D80,PS!$A$2:$Z$1001,5,FALSE),0)</f>
        <v>0</v>
      </c>
      <c r="F80" s="123"/>
      <c r="G80">
        <v>0</v>
      </c>
      <c r="H80">
        <v>0</v>
      </c>
      <c r="I80">
        <v>0</v>
      </c>
      <c r="J80">
        <v>0</v>
      </c>
      <c r="K80">
        <v>0</v>
      </c>
    </row>
    <row r="81" spans="1:11" x14ac:dyDescent="0.3">
      <c r="A81">
        <v>24104</v>
      </c>
      <c r="B81">
        <v>16209</v>
      </c>
      <c r="C81" t="s">
        <v>1128</v>
      </c>
      <c r="D81" t="str">
        <f t="shared" si="1"/>
        <v>2410416209</v>
      </c>
      <c r="E81" s="122">
        <f>IFERROR(VLOOKUP(D81,PS!$A$2:$Z$1001,5,FALSE),0)</f>
        <v>0</v>
      </c>
      <c r="F81" s="123"/>
      <c r="G81">
        <v>0</v>
      </c>
      <c r="H81">
        <v>0</v>
      </c>
      <c r="I81">
        <v>0</v>
      </c>
      <c r="J81">
        <v>0</v>
      </c>
      <c r="K81">
        <v>0</v>
      </c>
    </row>
    <row r="82" spans="1:11" x14ac:dyDescent="0.3">
      <c r="A82">
        <v>24111</v>
      </c>
      <c r="B82">
        <v>16000</v>
      </c>
      <c r="C82" t="s">
        <v>1129</v>
      </c>
      <c r="D82" t="str">
        <f t="shared" si="1"/>
        <v>2411116000</v>
      </c>
      <c r="E82" s="122">
        <f>IFERROR(VLOOKUP(D82,PS!$A$2:$Z$1001,5,FALSE),0)</f>
        <v>0</v>
      </c>
      <c r="F82" s="123"/>
      <c r="G82">
        <v>0</v>
      </c>
      <c r="H82">
        <v>0</v>
      </c>
      <c r="I82">
        <v>2881.77</v>
      </c>
      <c r="J82">
        <v>2881.77</v>
      </c>
      <c r="K82">
        <v>-2881.77</v>
      </c>
    </row>
    <row r="83" spans="1:11" x14ac:dyDescent="0.3">
      <c r="A83">
        <v>24112</v>
      </c>
      <c r="B83">
        <v>16000</v>
      </c>
      <c r="C83" t="s">
        <v>1130</v>
      </c>
      <c r="D83" t="str">
        <f t="shared" si="1"/>
        <v>2411216000</v>
      </c>
      <c r="E83" s="122">
        <f>IFERROR(VLOOKUP(D83,PS!$A$2:$Z$1001,5,FALSE),0)</f>
        <v>0</v>
      </c>
      <c r="F83" s="123"/>
      <c r="G83">
        <v>0</v>
      </c>
      <c r="H83">
        <v>0</v>
      </c>
      <c r="I83">
        <v>2528.23</v>
      </c>
      <c r="J83">
        <v>2528.23</v>
      </c>
      <c r="K83">
        <v>-2528.23</v>
      </c>
    </row>
    <row r="84" spans="1:11" x14ac:dyDescent="0.3">
      <c r="A84">
        <v>24113</v>
      </c>
      <c r="B84">
        <v>16000</v>
      </c>
      <c r="C84" t="s">
        <v>1131</v>
      </c>
      <c r="D84" t="str">
        <f t="shared" si="1"/>
        <v>2411316000</v>
      </c>
      <c r="E84" s="122">
        <f>IFERROR(VLOOKUP(D84,PS!$A$2:$Z$1001,5,FALSE),0)</f>
        <v>0</v>
      </c>
      <c r="F84" s="123"/>
      <c r="G84">
        <v>0</v>
      </c>
      <c r="H84">
        <v>0</v>
      </c>
      <c r="I84">
        <v>2507.9899999999998</v>
      </c>
      <c r="J84">
        <v>2507.9899999999998</v>
      </c>
      <c r="K84">
        <v>-2507.9899999999998</v>
      </c>
    </row>
    <row r="85" spans="1:11" x14ac:dyDescent="0.3">
      <c r="A85">
        <v>24113</v>
      </c>
      <c r="B85">
        <v>13100</v>
      </c>
      <c r="C85" t="s">
        <v>1132</v>
      </c>
      <c r="D85" t="str">
        <f t="shared" si="1"/>
        <v>2411313100</v>
      </c>
      <c r="E85" s="122">
        <f>IFERROR(VLOOKUP(D85,PS!$A$2:$Z$1001,5,FALSE),0)</f>
        <v>0</v>
      </c>
      <c r="F85" s="123"/>
      <c r="G85">
        <v>0</v>
      </c>
      <c r="H85">
        <v>0</v>
      </c>
      <c r="I85">
        <v>2683.03</v>
      </c>
      <c r="J85">
        <v>2683.03</v>
      </c>
      <c r="K85">
        <v>-2683.03</v>
      </c>
    </row>
    <row r="86" spans="1:11" x14ac:dyDescent="0.3">
      <c r="A86">
        <v>24114</v>
      </c>
      <c r="B86">
        <v>15000</v>
      </c>
      <c r="C86" t="s">
        <v>1133</v>
      </c>
      <c r="D86" t="str">
        <f t="shared" si="1"/>
        <v>2411415000</v>
      </c>
      <c r="E86" s="122">
        <f>IFERROR(VLOOKUP(D86,PS!$A$2:$Z$1001,5,FALSE),0)</f>
        <v>0</v>
      </c>
      <c r="F86" s="123"/>
      <c r="G86">
        <v>0</v>
      </c>
      <c r="H86">
        <v>0</v>
      </c>
      <c r="I86">
        <v>200</v>
      </c>
      <c r="J86">
        <v>200</v>
      </c>
      <c r="K86">
        <v>-200</v>
      </c>
    </row>
    <row r="87" spans="1:11" x14ac:dyDescent="0.3">
      <c r="A87">
        <v>24114</v>
      </c>
      <c r="B87">
        <v>16000</v>
      </c>
      <c r="C87" t="s">
        <v>1134</v>
      </c>
      <c r="D87" t="str">
        <f t="shared" si="1"/>
        <v>2411416000</v>
      </c>
      <c r="E87" s="122">
        <f>IFERROR(VLOOKUP(D87,PS!$A$2:$Z$1001,5,FALSE),0)</f>
        <v>0</v>
      </c>
      <c r="F87" s="123"/>
      <c r="G87">
        <v>0</v>
      </c>
      <c r="H87">
        <v>14038.8</v>
      </c>
      <c r="I87">
        <v>14063.74</v>
      </c>
      <c r="J87">
        <v>14063.74</v>
      </c>
      <c r="K87">
        <v>-24.94</v>
      </c>
    </row>
    <row r="88" spans="1:11" x14ac:dyDescent="0.3">
      <c r="A88">
        <v>24114</v>
      </c>
      <c r="B88">
        <v>13100</v>
      </c>
      <c r="C88" t="s">
        <v>1135</v>
      </c>
      <c r="D88" t="str">
        <f t="shared" si="1"/>
        <v>2411413100</v>
      </c>
      <c r="E88" s="122">
        <f>IFERROR(VLOOKUP(D88,PS!$A$2:$Z$1001,5,FALSE),0)</f>
        <v>0</v>
      </c>
      <c r="F88" s="123"/>
      <c r="G88">
        <v>0</v>
      </c>
      <c r="H88">
        <v>24068.47</v>
      </c>
      <c r="I88">
        <v>39006.449999999997</v>
      </c>
      <c r="J88">
        <v>39006.449999999997</v>
      </c>
      <c r="K88">
        <v>-14937.98</v>
      </c>
    </row>
    <row r="89" spans="1:11" x14ac:dyDescent="0.3">
      <c r="A89">
        <v>24115</v>
      </c>
      <c r="B89">
        <v>16000</v>
      </c>
      <c r="C89" t="s">
        <v>1136</v>
      </c>
      <c r="D89" t="str">
        <f t="shared" si="1"/>
        <v>2411516000</v>
      </c>
      <c r="E89" s="122">
        <f>IFERROR(VLOOKUP(D89,PS!$A$2:$Z$1001,5,FALSE),0)</f>
        <v>0</v>
      </c>
      <c r="F89" s="123"/>
      <c r="G89">
        <v>0</v>
      </c>
      <c r="H89">
        <v>10952.91</v>
      </c>
      <c r="I89">
        <v>13253.32</v>
      </c>
      <c r="J89">
        <v>13253.32</v>
      </c>
      <c r="K89">
        <v>-2300.41</v>
      </c>
    </row>
    <row r="90" spans="1:11" x14ac:dyDescent="0.3">
      <c r="A90">
        <v>24115</v>
      </c>
      <c r="B90">
        <v>13100</v>
      </c>
      <c r="C90" t="s">
        <v>1137</v>
      </c>
      <c r="D90" t="str">
        <f t="shared" si="1"/>
        <v>2411513100</v>
      </c>
      <c r="E90" s="122">
        <f>IFERROR(VLOOKUP(D90,PS!$A$2:$Z$1001,5,FALSE),0)</f>
        <v>0</v>
      </c>
      <c r="F90" s="123"/>
      <c r="G90">
        <v>0</v>
      </c>
      <c r="H90">
        <v>16429.37</v>
      </c>
      <c r="I90">
        <v>34730.15</v>
      </c>
      <c r="J90">
        <v>34730.15</v>
      </c>
      <c r="K90">
        <v>-18300.78</v>
      </c>
    </row>
    <row r="91" spans="1:11" x14ac:dyDescent="0.3">
      <c r="A91">
        <v>24115</v>
      </c>
      <c r="B91">
        <v>15000</v>
      </c>
      <c r="C91" t="s">
        <v>1138</v>
      </c>
      <c r="D91" t="str">
        <f t="shared" si="1"/>
        <v>2411515000</v>
      </c>
      <c r="E91" s="122">
        <f>IFERROR(VLOOKUP(D91,PS!$A$2:$Z$1001,5,FALSE),0)</f>
        <v>0</v>
      </c>
      <c r="F91" s="123"/>
      <c r="G91">
        <v>0</v>
      </c>
      <c r="H91">
        <v>0</v>
      </c>
      <c r="I91">
        <v>2092.56</v>
      </c>
      <c r="J91">
        <v>2092.56</v>
      </c>
      <c r="K91">
        <v>-2092.56</v>
      </c>
    </row>
    <row r="92" spans="1:11" x14ac:dyDescent="0.3">
      <c r="A92">
        <v>24116</v>
      </c>
      <c r="B92">
        <v>16000</v>
      </c>
      <c r="C92" t="s">
        <v>1139</v>
      </c>
      <c r="D92" t="str">
        <f t="shared" si="1"/>
        <v>2411616000</v>
      </c>
      <c r="E92" s="122">
        <f>IFERROR(VLOOKUP(D92,PS!$A$2:$Z$1001,5,FALSE),0)</f>
        <v>0</v>
      </c>
      <c r="F92" s="123"/>
      <c r="G92">
        <v>0</v>
      </c>
      <c r="H92">
        <v>51536.4</v>
      </c>
      <c r="I92">
        <v>55565.17</v>
      </c>
      <c r="J92">
        <v>55565.17</v>
      </c>
      <c r="K92">
        <v>-4028.77</v>
      </c>
    </row>
    <row r="93" spans="1:11" x14ac:dyDescent="0.3">
      <c r="A93">
        <v>24116</v>
      </c>
      <c r="B93">
        <v>13100</v>
      </c>
      <c r="C93" t="s">
        <v>1140</v>
      </c>
      <c r="D93" t="str">
        <f t="shared" si="1"/>
        <v>2411613100</v>
      </c>
      <c r="E93" s="122">
        <f>IFERROR(VLOOKUP(D93,PS!$A$2:$Z$1001,5,FALSE),0)</f>
        <v>0</v>
      </c>
      <c r="F93" s="123"/>
      <c r="G93">
        <v>0</v>
      </c>
      <c r="H93">
        <v>437936.4</v>
      </c>
      <c r="I93">
        <v>398083.22</v>
      </c>
      <c r="J93">
        <v>398083.22</v>
      </c>
      <c r="K93">
        <v>39853.18</v>
      </c>
    </row>
    <row r="94" spans="1:11" x14ac:dyDescent="0.3">
      <c r="A94">
        <v>32300</v>
      </c>
      <c r="B94">
        <v>13000</v>
      </c>
      <c r="C94" t="s">
        <v>825</v>
      </c>
      <c r="D94" t="str">
        <f t="shared" si="1"/>
        <v>3230013000</v>
      </c>
      <c r="E94" s="122">
        <f>IFERROR(VLOOKUP(D94,PS!$A$2:$Z$1001,5,FALSE),0)</f>
        <v>34666.201208333339</v>
      </c>
      <c r="F94" s="123"/>
      <c r="G94">
        <v>30115.89</v>
      </c>
      <c r="H94">
        <v>30115.89</v>
      </c>
      <c r="I94">
        <v>35083.81</v>
      </c>
      <c r="J94">
        <v>35083.81</v>
      </c>
      <c r="K94">
        <v>-4967.92</v>
      </c>
    </row>
    <row r="95" spans="1:11" x14ac:dyDescent="0.3">
      <c r="A95">
        <v>32300</v>
      </c>
      <c r="B95">
        <v>13001</v>
      </c>
      <c r="C95" t="s">
        <v>826</v>
      </c>
      <c r="D95" t="str">
        <f t="shared" si="1"/>
        <v>3230013001</v>
      </c>
      <c r="E95" s="122">
        <f>IFERROR(VLOOKUP(D95,PS!$A$2:$Z$1001,5,FALSE),0)</f>
        <v>200</v>
      </c>
      <c r="F95" s="123"/>
      <c r="G95">
        <v>200</v>
      </c>
      <c r="H95">
        <v>200</v>
      </c>
      <c r="I95">
        <v>0</v>
      </c>
      <c r="J95">
        <v>0</v>
      </c>
      <c r="K95">
        <v>200</v>
      </c>
    </row>
    <row r="96" spans="1:11" x14ac:dyDescent="0.3">
      <c r="A96">
        <v>32300</v>
      </c>
      <c r="B96">
        <v>13002</v>
      </c>
      <c r="C96" t="s">
        <v>827</v>
      </c>
      <c r="D96" t="str">
        <f t="shared" si="1"/>
        <v>3230013002</v>
      </c>
      <c r="E96" s="122">
        <f>IFERROR(VLOOKUP(D96,PS!$A$2:$Z$1001,5,FALSE),0)</f>
        <v>1393.002675</v>
      </c>
      <c r="F96" s="123"/>
      <c r="G96">
        <v>830.16</v>
      </c>
      <c r="H96">
        <v>830.16</v>
      </c>
      <c r="I96">
        <v>1033.68</v>
      </c>
      <c r="J96">
        <v>1033.68</v>
      </c>
      <c r="K96">
        <v>-203.52</v>
      </c>
    </row>
    <row r="97" spans="1:11" x14ac:dyDescent="0.3">
      <c r="A97">
        <v>32300</v>
      </c>
      <c r="B97">
        <v>15000</v>
      </c>
      <c r="C97" t="s">
        <v>828</v>
      </c>
      <c r="D97" t="str">
        <f t="shared" si="1"/>
        <v>3230015000</v>
      </c>
      <c r="E97" s="122">
        <f>IFERROR(VLOOKUP(D97,PS!$A$2:$Z$1001,5,FALSE),0)</f>
        <v>200</v>
      </c>
      <c r="F97" s="123"/>
      <c r="G97">
        <v>200</v>
      </c>
      <c r="H97">
        <v>200</v>
      </c>
      <c r="I97">
        <v>1.49</v>
      </c>
      <c r="J97">
        <v>1.49</v>
      </c>
      <c r="K97">
        <v>198.51</v>
      </c>
    </row>
    <row r="98" spans="1:11" x14ac:dyDescent="0.3">
      <c r="A98">
        <v>32300</v>
      </c>
      <c r="B98">
        <v>16000</v>
      </c>
      <c r="C98" t="s">
        <v>829</v>
      </c>
      <c r="D98" t="str">
        <f t="shared" si="1"/>
        <v>3230016000</v>
      </c>
      <c r="E98" s="122">
        <f>IFERROR(VLOOKUP(D98,PS!$A$2:$Z$1001,5,FALSE),0)</f>
        <v>11003.511906485001</v>
      </c>
      <c r="F98" s="123"/>
      <c r="G98">
        <v>9918.2099999999991</v>
      </c>
      <c r="H98">
        <v>9918.2099999999991</v>
      </c>
      <c r="I98">
        <v>13226.07</v>
      </c>
      <c r="J98">
        <v>13226.07</v>
      </c>
      <c r="K98">
        <v>-3307.86</v>
      </c>
    </row>
    <row r="99" spans="1:11" x14ac:dyDescent="0.3">
      <c r="A99">
        <v>32400</v>
      </c>
      <c r="B99">
        <v>13101</v>
      </c>
      <c r="C99" t="s">
        <v>1141</v>
      </c>
      <c r="D99" t="str">
        <f t="shared" si="1"/>
        <v>3240013101</v>
      </c>
      <c r="E99" s="122">
        <f>IFERROR(VLOOKUP(D99,PS!$A$2:$Z$1001,5,FALSE),0)</f>
        <v>0</v>
      </c>
      <c r="F99" s="123"/>
      <c r="G99">
        <v>0</v>
      </c>
      <c r="H99">
        <v>0</v>
      </c>
      <c r="I99">
        <v>1804.61</v>
      </c>
      <c r="J99">
        <v>1804.61</v>
      </c>
      <c r="K99">
        <v>-1804.61</v>
      </c>
    </row>
    <row r="100" spans="1:11" x14ac:dyDescent="0.3">
      <c r="A100">
        <v>32400</v>
      </c>
      <c r="B100">
        <v>13102</v>
      </c>
      <c r="C100" t="s">
        <v>1142</v>
      </c>
      <c r="D100" t="str">
        <f t="shared" si="1"/>
        <v>3240013102</v>
      </c>
      <c r="E100" s="122">
        <f>IFERROR(VLOOKUP(D100,PS!$A$2:$Z$1001,5,FALSE),0)</f>
        <v>0</v>
      </c>
      <c r="F100" s="123"/>
      <c r="G100">
        <v>0</v>
      </c>
      <c r="H100">
        <v>0</v>
      </c>
      <c r="I100">
        <v>53.6</v>
      </c>
      <c r="J100">
        <v>53.6</v>
      </c>
      <c r="K100">
        <v>-53.6</v>
      </c>
    </row>
    <row r="101" spans="1:11" x14ac:dyDescent="0.3">
      <c r="A101">
        <v>32400</v>
      </c>
      <c r="B101">
        <v>12001</v>
      </c>
      <c r="C101" t="s">
        <v>1143</v>
      </c>
      <c r="D101" t="str">
        <f t="shared" si="1"/>
        <v>3240012001</v>
      </c>
      <c r="E101" s="122">
        <f>IFERROR(VLOOKUP(D101,PS!$A$2:$Z$1001,5,FALSE),0)</f>
        <v>0</v>
      </c>
      <c r="F101" s="123"/>
      <c r="G101">
        <v>5633.64</v>
      </c>
      <c r="H101">
        <v>5633.64</v>
      </c>
      <c r="I101">
        <v>4225.1000000000004</v>
      </c>
      <c r="J101">
        <v>4225.1000000000004</v>
      </c>
      <c r="K101">
        <v>1408.54</v>
      </c>
    </row>
    <row r="102" spans="1:11" x14ac:dyDescent="0.3">
      <c r="A102">
        <v>32400</v>
      </c>
      <c r="B102">
        <v>12002</v>
      </c>
      <c r="C102" t="s">
        <v>830</v>
      </c>
      <c r="D102" t="str">
        <f t="shared" si="1"/>
        <v>3240012002</v>
      </c>
      <c r="E102" s="122">
        <f>IFERROR(VLOOKUP(D102,PS!$A$2:$Z$1001,5,FALSE),0)</f>
        <v>0</v>
      </c>
      <c r="F102" s="123"/>
      <c r="G102">
        <v>0</v>
      </c>
      <c r="H102">
        <v>0</v>
      </c>
      <c r="I102">
        <v>0</v>
      </c>
      <c r="J102">
        <v>0</v>
      </c>
      <c r="K102">
        <v>0</v>
      </c>
    </row>
    <row r="103" spans="1:11" x14ac:dyDescent="0.3">
      <c r="A103">
        <v>32400</v>
      </c>
      <c r="B103">
        <v>12003</v>
      </c>
      <c r="C103" t="s">
        <v>831</v>
      </c>
      <c r="D103" t="str">
        <f t="shared" si="1"/>
        <v>3240012003</v>
      </c>
      <c r="E103" s="122">
        <f>IFERROR(VLOOKUP(D103,PS!$A$2:$Z$1001,5,FALSE),0)</f>
        <v>12181.744725</v>
      </c>
      <c r="F103" s="123"/>
      <c r="G103">
        <v>11886.36</v>
      </c>
      <c r="H103">
        <v>11886.36</v>
      </c>
      <c r="I103">
        <v>11879.25</v>
      </c>
      <c r="J103">
        <v>11879.25</v>
      </c>
      <c r="K103">
        <v>7.11</v>
      </c>
    </row>
    <row r="104" spans="1:11" x14ac:dyDescent="0.3">
      <c r="A104">
        <v>32400</v>
      </c>
      <c r="B104">
        <v>12006</v>
      </c>
      <c r="C104" t="s">
        <v>832</v>
      </c>
      <c r="D104" t="str">
        <f t="shared" si="1"/>
        <v>3240012006</v>
      </c>
      <c r="E104" s="122">
        <f>IFERROR(VLOOKUP(D104,PS!$A$2:$Z$1001,5,FALSE),0)</f>
        <v>1509.538</v>
      </c>
      <c r="F104" s="123"/>
      <c r="G104">
        <v>1472.52</v>
      </c>
      <c r="H104">
        <v>1472.52</v>
      </c>
      <c r="I104">
        <v>1253.72</v>
      </c>
      <c r="J104">
        <v>1253.72</v>
      </c>
      <c r="K104">
        <v>218.8</v>
      </c>
    </row>
    <row r="105" spans="1:11" x14ac:dyDescent="0.3">
      <c r="A105">
        <v>32400</v>
      </c>
      <c r="B105">
        <v>12100</v>
      </c>
      <c r="C105" t="s">
        <v>833</v>
      </c>
      <c r="D105" t="str">
        <f t="shared" si="1"/>
        <v>3240012100</v>
      </c>
      <c r="E105" s="122">
        <f>IFERROR(VLOOKUP(D105,PS!$A$2:$Z$1001,5,FALSE),0)</f>
        <v>8796.4208500000004</v>
      </c>
      <c r="F105" s="123"/>
      <c r="G105">
        <v>15707.62</v>
      </c>
      <c r="H105">
        <v>15707.62</v>
      </c>
      <c r="I105">
        <v>10559.92</v>
      </c>
      <c r="J105">
        <v>10559.92</v>
      </c>
      <c r="K105">
        <v>5147.7</v>
      </c>
    </row>
    <row r="106" spans="1:11" x14ac:dyDescent="0.3">
      <c r="A106">
        <v>32400</v>
      </c>
      <c r="B106">
        <v>12101</v>
      </c>
      <c r="C106" t="s">
        <v>834</v>
      </c>
      <c r="D106" t="str">
        <f t="shared" si="1"/>
        <v>3240012101</v>
      </c>
      <c r="E106" s="122">
        <f>IFERROR(VLOOKUP(D106,PS!$A$2:$Z$1001,5,FALSE),0)</f>
        <v>9668.7944444444438</v>
      </c>
      <c r="F106" s="123"/>
      <c r="G106">
        <v>13522.12</v>
      </c>
      <c r="H106">
        <v>13522.12</v>
      </c>
      <c r="I106">
        <v>10107.469999999999</v>
      </c>
      <c r="J106">
        <v>10107.469999999999</v>
      </c>
      <c r="K106">
        <v>3414.65</v>
      </c>
    </row>
    <row r="107" spans="1:11" x14ac:dyDescent="0.3">
      <c r="A107">
        <v>32400</v>
      </c>
      <c r="B107">
        <v>13000</v>
      </c>
      <c r="C107" t="s">
        <v>835</v>
      </c>
      <c r="D107" t="str">
        <f t="shared" si="1"/>
        <v>3240013000</v>
      </c>
      <c r="E107" s="122">
        <f>IFERROR(VLOOKUP(D107,PS!$A$2:$Z$1001,5,FALSE),0)</f>
        <v>58177.263054275005</v>
      </c>
      <c r="F107" s="123"/>
      <c r="G107">
        <v>42752.4</v>
      </c>
      <c r="H107">
        <v>42752.4</v>
      </c>
      <c r="I107">
        <v>38662.78</v>
      </c>
      <c r="J107">
        <v>38662.78</v>
      </c>
      <c r="K107">
        <v>4089.62</v>
      </c>
    </row>
    <row r="108" spans="1:11" x14ac:dyDescent="0.3">
      <c r="A108">
        <v>32400</v>
      </c>
      <c r="B108">
        <v>13001</v>
      </c>
      <c r="C108" t="s">
        <v>836</v>
      </c>
      <c r="D108" t="str">
        <f t="shared" si="1"/>
        <v>3240013001</v>
      </c>
      <c r="E108" s="122">
        <f>IFERROR(VLOOKUP(D108,PS!$A$2:$Z$1001,5,FALSE),0)</f>
        <v>500</v>
      </c>
      <c r="F108" s="123"/>
      <c r="G108">
        <v>500</v>
      </c>
      <c r="H108">
        <v>500</v>
      </c>
      <c r="I108">
        <v>0</v>
      </c>
      <c r="J108">
        <v>0</v>
      </c>
      <c r="K108">
        <v>500</v>
      </c>
    </row>
    <row r="109" spans="1:11" x14ac:dyDescent="0.3">
      <c r="A109">
        <v>32400</v>
      </c>
      <c r="B109">
        <v>13002</v>
      </c>
      <c r="C109" t="s">
        <v>837</v>
      </c>
      <c r="D109" t="str">
        <f t="shared" si="1"/>
        <v>3240013002</v>
      </c>
      <c r="E109" s="122">
        <f>IFERROR(VLOOKUP(D109,PS!$A$2:$Z$1001,5,FALSE),0)</f>
        <v>1783.3366534375</v>
      </c>
      <c r="F109" s="123"/>
      <c r="G109">
        <v>1535.39</v>
      </c>
      <c r="H109">
        <v>1535.39</v>
      </c>
      <c r="I109">
        <v>1030.23</v>
      </c>
      <c r="J109">
        <v>1030.23</v>
      </c>
      <c r="K109">
        <v>505.16</v>
      </c>
    </row>
    <row r="110" spans="1:11" x14ac:dyDescent="0.3">
      <c r="A110">
        <v>32400</v>
      </c>
      <c r="B110">
        <v>15000</v>
      </c>
      <c r="C110" t="s">
        <v>838</v>
      </c>
      <c r="D110" t="str">
        <f t="shared" si="1"/>
        <v>3240015000</v>
      </c>
      <c r="E110" s="122">
        <f>IFERROR(VLOOKUP(D110,PS!$A$2:$Z$1001,5,FALSE),0)</f>
        <v>3189.759</v>
      </c>
      <c r="F110" s="123"/>
      <c r="G110">
        <v>3111.96</v>
      </c>
      <c r="H110">
        <v>3111.96</v>
      </c>
      <c r="I110">
        <v>7685.26</v>
      </c>
      <c r="J110">
        <v>7685.26</v>
      </c>
      <c r="K110">
        <v>-4573.3</v>
      </c>
    </row>
    <row r="111" spans="1:11" x14ac:dyDescent="0.3">
      <c r="A111">
        <v>32400</v>
      </c>
      <c r="B111">
        <v>15100</v>
      </c>
      <c r="C111" t="s">
        <v>839</v>
      </c>
      <c r="D111" t="str">
        <f t="shared" si="1"/>
        <v>3240015100</v>
      </c>
      <c r="E111" s="122">
        <f>IFERROR(VLOOKUP(D111,PS!$A$2:$Z$1001,5,FALSE),0)</f>
        <v>500</v>
      </c>
      <c r="F111" s="123"/>
      <c r="G111">
        <v>500</v>
      </c>
      <c r="H111">
        <v>500</v>
      </c>
      <c r="I111">
        <v>0</v>
      </c>
      <c r="J111">
        <v>0</v>
      </c>
      <c r="K111">
        <v>500</v>
      </c>
    </row>
    <row r="112" spans="1:11" x14ac:dyDescent="0.3">
      <c r="A112">
        <v>32400</v>
      </c>
      <c r="B112">
        <v>16000</v>
      </c>
      <c r="C112" t="s">
        <v>840</v>
      </c>
      <c r="D112" t="str">
        <f t="shared" si="1"/>
        <v>3240016000</v>
      </c>
      <c r="E112" s="122">
        <f>IFERROR(VLOOKUP(D112,PS!$A$2:$Z$1001,5,FALSE),0)</f>
        <v>28311.041747675823</v>
      </c>
      <c r="F112" s="123"/>
      <c r="G112">
        <v>27465.3</v>
      </c>
      <c r="H112">
        <v>27465.3</v>
      </c>
      <c r="I112">
        <v>24253.45</v>
      </c>
      <c r="J112">
        <v>24253.45</v>
      </c>
      <c r="K112">
        <v>3211.85</v>
      </c>
    </row>
    <row r="113" spans="1:11" x14ac:dyDescent="0.3">
      <c r="A113">
        <v>32500</v>
      </c>
      <c r="B113">
        <v>13000</v>
      </c>
      <c r="C113" t="s">
        <v>841</v>
      </c>
      <c r="D113" t="str">
        <f t="shared" si="1"/>
        <v>3250013000</v>
      </c>
      <c r="E113" s="122">
        <f>IFERROR(VLOOKUP(D113,PS!$A$2:$Z$1001,5,FALSE),0)</f>
        <v>0</v>
      </c>
      <c r="F113" s="123"/>
      <c r="G113">
        <v>0</v>
      </c>
      <c r="H113">
        <v>0</v>
      </c>
      <c r="I113">
        <v>0</v>
      </c>
      <c r="J113">
        <v>0</v>
      </c>
      <c r="K113">
        <v>0</v>
      </c>
    </row>
    <row r="114" spans="1:11" x14ac:dyDescent="0.3">
      <c r="A114">
        <v>32500</v>
      </c>
      <c r="B114">
        <v>13001</v>
      </c>
      <c r="C114" t="s">
        <v>842</v>
      </c>
      <c r="D114" t="str">
        <f t="shared" si="1"/>
        <v>3250013001</v>
      </c>
      <c r="E114" s="122">
        <f>IFERROR(VLOOKUP(D114,PS!$A$2:$Z$1001,5,FALSE),0)</f>
        <v>0</v>
      </c>
      <c r="F114" s="123"/>
      <c r="G114">
        <v>200</v>
      </c>
      <c r="H114">
        <v>200</v>
      </c>
      <c r="I114">
        <v>0</v>
      </c>
      <c r="J114">
        <v>0</v>
      </c>
      <c r="K114">
        <v>200</v>
      </c>
    </row>
    <row r="115" spans="1:11" x14ac:dyDescent="0.3">
      <c r="A115">
        <v>32500</v>
      </c>
      <c r="B115">
        <v>13002</v>
      </c>
      <c r="C115" t="s">
        <v>1019</v>
      </c>
      <c r="D115" t="str">
        <f t="shared" si="1"/>
        <v>3250013002</v>
      </c>
      <c r="E115" s="122"/>
      <c r="F115" s="123"/>
    </row>
    <row r="116" spans="1:11" x14ac:dyDescent="0.3">
      <c r="A116">
        <v>32500</v>
      </c>
      <c r="B116">
        <v>15000</v>
      </c>
      <c r="C116" t="s">
        <v>843</v>
      </c>
      <c r="D116" t="str">
        <f t="shared" si="1"/>
        <v>3250015000</v>
      </c>
      <c r="E116" s="122">
        <f>IFERROR(VLOOKUP(D116,PS!$A$2:$Z$1001,5,FALSE),0)</f>
        <v>0</v>
      </c>
      <c r="F116" s="123"/>
      <c r="G116">
        <v>1000</v>
      </c>
      <c r="H116">
        <v>1000</v>
      </c>
      <c r="I116">
        <v>0</v>
      </c>
      <c r="J116">
        <v>0</v>
      </c>
      <c r="K116">
        <v>1000</v>
      </c>
    </row>
    <row r="117" spans="1:11" x14ac:dyDescent="0.3">
      <c r="A117">
        <v>32500</v>
      </c>
      <c r="B117">
        <v>16000</v>
      </c>
      <c r="C117" t="s">
        <v>844</v>
      </c>
      <c r="D117" t="str">
        <f t="shared" si="1"/>
        <v>3250016000</v>
      </c>
      <c r="E117" s="122">
        <f>IFERROR(VLOOKUP(D117,PS!$A$2:$Z$1001,5,FALSE),0)</f>
        <v>0</v>
      </c>
      <c r="F117" s="123"/>
      <c r="G117">
        <v>0</v>
      </c>
      <c r="H117">
        <v>0</v>
      </c>
      <c r="I117">
        <v>0</v>
      </c>
      <c r="J117">
        <v>0</v>
      </c>
      <c r="K117">
        <v>0</v>
      </c>
    </row>
    <row r="118" spans="1:11" x14ac:dyDescent="0.3">
      <c r="A118">
        <v>32500</v>
      </c>
      <c r="B118">
        <v>16203</v>
      </c>
      <c r="C118" t="s">
        <v>1020</v>
      </c>
      <c r="D118" t="str">
        <f t="shared" si="1"/>
        <v>3250016203</v>
      </c>
      <c r="E118" s="122"/>
      <c r="F118" s="123"/>
    </row>
    <row r="119" spans="1:11" x14ac:dyDescent="0.3">
      <c r="A119">
        <v>32600</v>
      </c>
      <c r="B119">
        <v>12001</v>
      </c>
      <c r="C119" t="s">
        <v>845</v>
      </c>
      <c r="D119" t="str">
        <f t="shared" si="1"/>
        <v>3260012001</v>
      </c>
      <c r="E119" s="122">
        <f>IFERROR(VLOOKUP(D119,PS!$A$2:$Z$1001,5,FALSE),0)</f>
        <v>34991.7674425</v>
      </c>
      <c r="F119" s="123"/>
      <c r="G119">
        <v>26487.439999999999</v>
      </c>
      <c r="H119">
        <v>26487.439999999999</v>
      </c>
      <c r="I119">
        <v>24654.400000000001</v>
      </c>
      <c r="J119">
        <v>24654.400000000001</v>
      </c>
      <c r="K119">
        <v>1833.04</v>
      </c>
    </row>
    <row r="120" spans="1:11" x14ac:dyDescent="0.3">
      <c r="A120">
        <v>32600</v>
      </c>
      <c r="B120">
        <v>12100</v>
      </c>
      <c r="C120" t="s">
        <v>1144</v>
      </c>
      <c r="D120" t="str">
        <f t="shared" si="1"/>
        <v>3260012100</v>
      </c>
      <c r="E120" s="122">
        <f>IFERROR(VLOOKUP(D120,PS!$A$2:$Z$1001,5,FALSE),0)</f>
        <v>7758.0529665625008</v>
      </c>
      <c r="F120" s="123"/>
      <c r="G120">
        <v>5495.43</v>
      </c>
      <c r="H120">
        <v>5495.43</v>
      </c>
      <c r="I120">
        <v>13222.95</v>
      </c>
      <c r="J120">
        <v>13222.95</v>
      </c>
      <c r="K120">
        <v>-7727.52</v>
      </c>
    </row>
    <row r="121" spans="1:11" x14ac:dyDescent="0.3">
      <c r="A121">
        <v>32600</v>
      </c>
      <c r="B121">
        <v>12101</v>
      </c>
      <c r="C121" t="s">
        <v>1145</v>
      </c>
      <c r="D121" t="str">
        <f t="shared" si="1"/>
        <v>3260012101</v>
      </c>
      <c r="E121" s="122">
        <f>IFERROR(VLOOKUP(D121,PS!$A$2:$Z$1001,5,FALSE),0)</f>
        <v>0</v>
      </c>
      <c r="F121" s="123"/>
      <c r="G121">
        <v>43235.75</v>
      </c>
      <c r="H121">
        <v>43235.75</v>
      </c>
      <c r="I121">
        <v>0</v>
      </c>
      <c r="J121">
        <v>0</v>
      </c>
      <c r="K121">
        <v>43235.75</v>
      </c>
    </row>
    <row r="122" spans="1:11" x14ac:dyDescent="0.3">
      <c r="A122">
        <v>32600</v>
      </c>
      <c r="B122">
        <v>13000</v>
      </c>
      <c r="C122" t="s">
        <v>846</v>
      </c>
      <c r="D122" t="str">
        <f t="shared" si="1"/>
        <v>3260013000</v>
      </c>
      <c r="E122" s="122">
        <f>IFERROR(VLOOKUP(D122,PS!$A$2:$Z$1001,5,FALSE),0)</f>
        <v>45197.250087500004</v>
      </c>
      <c r="F122" s="123"/>
      <c r="G122">
        <v>35098.839999999997</v>
      </c>
      <c r="H122">
        <v>35098.839999999997</v>
      </c>
      <c r="I122">
        <v>42474.15</v>
      </c>
      <c r="J122">
        <v>42474.15</v>
      </c>
      <c r="K122">
        <v>-7375.31</v>
      </c>
    </row>
    <row r="123" spans="1:11" x14ac:dyDescent="0.3">
      <c r="A123">
        <v>32600</v>
      </c>
      <c r="B123">
        <v>13002</v>
      </c>
      <c r="C123" t="s">
        <v>847</v>
      </c>
      <c r="D123" t="str">
        <f t="shared" si="1"/>
        <v>3260013002</v>
      </c>
      <c r="E123" s="122">
        <f>IFERROR(VLOOKUP(D123,PS!$A$2:$Z$1001,5,FALSE),0)</f>
        <v>5433.6433874999993</v>
      </c>
      <c r="F123" s="123"/>
      <c r="G123">
        <v>3942.68</v>
      </c>
      <c r="H123">
        <v>3942.68</v>
      </c>
      <c r="I123">
        <v>3717.93</v>
      </c>
      <c r="J123">
        <v>3717.93</v>
      </c>
      <c r="K123">
        <v>224.75</v>
      </c>
    </row>
    <row r="124" spans="1:11" x14ac:dyDescent="0.3">
      <c r="A124">
        <v>32600</v>
      </c>
      <c r="B124">
        <v>13101</v>
      </c>
      <c r="C124" t="s">
        <v>848</v>
      </c>
      <c r="D124" t="str">
        <f t="shared" si="1"/>
        <v>3260013101</v>
      </c>
      <c r="E124" s="122">
        <f>IFERROR(VLOOKUP(D124,PS!$A$2:$Z$1001,5,FALSE),0)</f>
        <v>0</v>
      </c>
      <c r="F124" s="123"/>
      <c r="G124">
        <v>25244.16</v>
      </c>
      <c r="H124">
        <v>25244.16</v>
      </c>
      <c r="I124">
        <v>19527.95</v>
      </c>
      <c r="J124">
        <v>19527.95</v>
      </c>
      <c r="K124">
        <v>5716.21</v>
      </c>
    </row>
    <row r="125" spans="1:11" x14ac:dyDescent="0.3">
      <c r="A125">
        <v>32600</v>
      </c>
      <c r="B125">
        <v>13102</v>
      </c>
      <c r="C125" t="s">
        <v>849</v>
      </c>
      <c r="D125" t="str">
        <f t="shared" si="1"/>
        <v>3260013102</v>
      </c>
      <c r="E125" s="122">
        <f>IFERROR(VLOOKUP(D125,PS!$A$2:$Z$1001,5,FALSE),0)</f>
        <v>0</v>
      </c>
      <c r="F125" s="123"/>
      <c r="G125">
        <v>1358.4</v>
      </c>
      <c r="H125">
        <v>1358.4</v>
      </c>
      <c r="I125">
        <v>1027.47</v>
      </c>
      <c r="J125">
        <v>1027.47</v>
      </c>
      <c r="K125">
        <v>330.93</v>
      </c>
    </row>
    <row r="126" spans="1:11" x14ac:dyDescent="0.3">
      <c r="A126">
        <v>32600</v>
      </c>
      <c r="B126">
        <v>15000</v>
      </c>
      <c r="C126" t="s">
        <v>850</v>
      </c>
      <c r="D126" t="str">
        <f t="shared" si="1"/>
        <v>3260015000</v>
      </c>
      <c r="E126" s="122">
        <f>IFERROR(VLOOKUP(D126,PS!$A$2:$Z$1001,5,FALSE),0)</f>
        <v>500</v>
      </c>
      <c r="F126" s="123"/>
      <c r="G126">
        <v>500</v>
      </c>
      <c r="H126">
        <v>500</v>
      </c>
      <c r="I126">
        <v>0</v>
      </c>
      <c r="J126">
        <v>0</v>
      </c>
      <c r="K126">
        <v>500</v>
      </c>
    </row>
    <row r="127" spans="1:11" x14ac:dyDescent="0.3">
      <c r="A127">
        <v>32600</v>
      </c>
      <c r="B127">
        <v>16000</v>
      </c>
      <c r="C127" t="s">
        <v>851</v>
      </c>
      <c r="D127" t="str">
        <f t="shared" si="1"/>
        <v>3260016000</v>
      </c>
      <c r="E127" s="122">
        <f>IFERROR(VLOOKUP(D127,PS!$A$2:$Z$1001,5,FALSE),0)</f>
        <v>40204.923568621503</v>
      </c>
      <c r="F127" s="123"/>
      <c r="G127">
        <v>34756.31</v>
      </c>
      <c r="H127">
        <v>34756.31</v>
      </c>
      <c r="I127">
        <v>32880.089999999997</v>
      </c>
      <c r="J127">
        <v>32880.089999999997</v>
      </c>
      <c r="K127">
        <v>1876.22</v>
      </c>
    </row>
    <row r="128" spans="1:11" x14ac:dyDescent="0.3">
      <c r="A128">
        <v>32601</v>
      </c>
      <c r="B128">
        <v>15000</v>
      </c>
      <c r="C128" t="s">
        <v>1146</v>
      </c>
      <c r="D128" t="str">
        <f t="shared" si="1"/>
        <v>3260115000</v>
      </c>
      <c r="E128" s="122">
        <f>IFERROR(VLOOKUP(D128,PS!$A$2:$Z$1001,5,FALSE),0)</f>
        <v>0</v>
      </c>
      <c r="F128" s="123"/>
      <c r="G128">
        <v>0</v>
      </c>
      <c r="H128">
        <v>0</v>
      </c>
      <c r="I128">
        <v>1161.28</v>
      </c>
      <c r="J128">
        <v>1161.28</v>
      </c>
      <c r="K128">
        <v>-1161.28</v>
      </c>
    </row>
    <row r="129" spans="1:11" x14ac:dyDescent="0.3">
      <c r="A129">
        <v>32601</v>
      </c>
      <c r="B129">
        <v>12004</v>
      </c>
      <c r="C129" t="s">
        <v>1147</v>
      </c>
      <c r="D129" t="str">
        <f t="shared" si="1"/>
        <v>3260112004</v>
      </c>
      <c r="E129" s="122">
        <f>IFERROR(VLOOKUP(D129,PS!$A$2:$Z$1001,5,FALSE),0)</f>
        <v>28114.329299604167</v>
      </c>
      <c r="F129" s="123"/>
      <c r="G129">
        <v>0</v>
      </c>
      <c r="H129">
        <v>0</v>
      </c>
      <c r="I129">
        <v>30439.98</v>
      </c>
      <c r="J129">
        <v>30439.98</v>
      </c>
      <c r="K129">
        <v>-30439.98</v>
      </c>
    </row>
    <row r="130" spans="1:11" x14ac:dyDescent="0.3">
      <c r="A130">
        <v>32601</v>
      </c>
      <c r="B130">
        <v>12100</v>
      </c>
      <c r="C130" t="s">
        <v>1148</v>
      </c>
      <c r="D130" t="str">
        <f t="shared" si="1"/>
        <v>3260112100</v>
      </c>
      <c r="E130" s="122">
        <f>IFERROR(VLOOKUP(D130,PS!$A$2:$Z$1001,5,FALSE),0)</f>
        <v>14329.810189770835</v>
      </c>
      <c r="F130" s="123"/>
      <c r="G130">
        <v>0</v>
      </c>
      <c r="H130">
        <v>1267.45</v>
      </c>
      <c r="I130">
        <v>12516.11</v>
      </c>
      <c r="J130">
        <v>12516.11</v>
      </c>
      <c r="K130">
        <v>-11248.66</v>
      </c>
    </row>
    <row r="131" spans="1:11" x14ac:dyDescent="0.3">
      <c r="A131">
        <v>32601</v>
      </c>
      <c r="B131">
        <v>12101</v>
      </c>
      <c r="C131" t="s">
        <v>1149</v>
      </c>
      <c r="D131" t="str">
        <f t="shared" si="1"/>
        <v>3260112101</v>
      </c>
      <c r="E131" s="122">
        <f>IFERROR(VLOOKUP(D131,PS!$A$2:$Z$1001,5,FALSE),0)</f>
        <v>31404.429731263604</v>
      </c>
      <c r="F131" s="123"/>
      <c r="G131">
        <v>0</v>
      </c>
      <c r="H131">
        <v>0</v>
      </c>
      <c r="I131">
        <v>15688.68</v>
      </c>
      <c r="J131">
        <v>15688.68</v>
      </c>
      <c r="K131">
        <v>-15688.68</v>
      </c>
    </row>
    <row r="132" spans="1:11" x14ac:dyDescent="0.3">
      <c r="A132">
        <v>32601</v>
      </c>
      <c r="B132">
        <v>13100</v>
      </c>
      <c r="C132" t="s">
        <v>852</v>
      </c>
      <c r="D132" t="str">
        <f t="shared" si="1"/>
        <v>3260113100</v>
      </c>
      <c r="E132" s="122">
        <f>IFERROR(VLOOKUP(D132,PS!$A$2:$Z$1001,5,FALSE),0)</f>
        <v>0</v>
      </c>
      <c r="F132" s="123"/>
      <c r="G132">
        <v>58438.2</v>
      </c>
      <c r="H132">
        <v>58438.2</v>
      </c>
      <c r="I132">
        <v>0</v>
      </c>
      <c r="J132">
        <v>0</v>
      </c>
      <c r="K132">
        <v>58438.2</v>
      </c>
    </row>
    <row r="133" spans="1:11" x14ac:dyDescent="0.3">
      <c r="A133">
        <v>32601</v>
      </c>
      <c r="B133">
        <v>16000</v>
      </c>
      <c r="C133" t="s">
        <v>853</v>
      </c>
      <c r="D133" t="str">
        <f t="shared" si="1"/>
        <v>3260116000</v>
      </c>
      <c r="E133" s="122">
        <f>IFERROR(VLOOKUP(D133,PS!$A$2:$Z$1001,5,FALSE),0)</f>
        <v>9394.1057678504148</v>
      </c>
      <c r="F133" s="123"/>
      <c r="G133">
        <v>9162.7199999999993</v>
      </c>
      <c r="H133">
        <v>9162.7199999999993</v>
      </c>
      <c r="I133">
        <v>17164</v>
      </c>
      <c r="J133">
        <v>17164</v>
      </c>
      <c r="K133">
        <v>-8001.28</v>
      </c>
    </row>
    <row r="134" spans="1:11" x14ac:dyDescent="0.3">
      <c r="A134">
        <v>32602</v>
      </c>
      <c r="B134">
        <v>13000</v>
      </c>
      <c r="C134" t="s">
        <v>1150</v>
      </c>
      <c r="D134" t="str">
        <f t="shared" si="1"/>
        <v>3260213000</v>
      </c>
      <c r="E134" s="122">
        <f>IFERROR(VLOOKUP(D134,PS!$A$2:$Z$1001,5,FALSE),0)</f>
        <v>15996.996884851165</v>
      </c>
      <c r="F134" s="123"/>
      <c r="G134">
        <v>0</v>
      </c>
      <c r="H134">
        <v>0</v>
      </c>
      <c r="I134">
        <v>10638.44</v>
      </c>
      <c r="J134">
        <v>10638.44</v>
      </c>
      <c r="K134">
        <v>-10638.44</v>
      </c>
    </row>
    <row r="135" spans="1:11" x14ac:dyDescent="0.3">
      <c r="A135">
        <v>32602</v>
      </c>
      <c r="B135">
        <v>13002</v>
      </c>
      <c r="C135" t="s">
        <v>1151</v>
      </c>
      <c r="D135" t="str">
        <f t="shared" si="1"/>
        <v>3260213002</v>
      </c>
      <c r="E135" s="122">
        <f>IFERROR(VLOOKUP(D135,PS!$A$2:$Z$1001,5,FALSE),0)</f>
        <v>0</v>
      </c>
      <c r="F135" s="123"/>
      <c r="G135">
        <v>0</v>
      </c>
      <c r="H135">
        <v>0</v>
      </c>
      <c r="I135">
        <v>502.34</v>
      </c>
      <c r="J135">
        <v>502.34</v>
      </c>
      <c r="K135">
        <v>-502.34</v>
      </c>
    </row>
    <row r="136" spans="1:11" x14ac:dyDescent="0.3">
      <c r="A136">
        <v>32602</v>
      </c>
      <c r="B136">
        <v>13100</v>
      </c>
      <c r="C136" t="s">
        <v>854</v>
      </c>
      <c r="D136" t="str">
        <f t="shared" si="1"/>
        <v>3260213100</v>
      </c>
      <c r="E136" s="122">
        <f>IFERROR(VLOOKUP(D136,PS!$A$2:$Z$1001,5,FALSE),0)</f>
        <v>0</v>
      </c>
      <c r="F136" s="123"/>
      <c r="G136">
        <v>14182.56</v>
      </c>
      <c r="H136">
        <v>14182.56</v>
      </c>
      <c r="I136">
        <v>0</v>
      </c>
      <c r="J136">
        <v>0</v>
      </c>
      <c r="K136">
        <v>14182.56</v>
      </c>
    </row>
    <row r="137" spans="1:11" x14ac:dyDescent="0.3">
      <c r="A137">
        <v>32602</v>
      </c>
      <c r="B137">
        <v>13101</v>
      </c>
      <c r="C137" t="s">
        <v>1152</v>
      </c>
      <c r="D137" t="str">
        <f t="shared" ref="D137:D202" si="2">A137&amp;B137</f>
        <v>3260213101</v>
      </c>
      <c r="E137" s="122">
        <f>IFERROR(VLOOKUP(D137,PS!$A$2:$Z$1001,5,FALSE),0)</f>
        <v>0</v>
      </c>
      <c r="F137" s="123"/>
      <c r="G137">
        <v>0</v>
      </c>
      <c r="H137">
        <v>0</v>
      </c>
      <c r="I137">
        <v>1471.27</v>
      </c>
      <c r="J137">
        <v>1471.27</v>
      </c>
      <c r="K137">
        <v>-1471.27</v>
      </c>
    </row>
    <row r="138" spans="1:11" x14ac:dyDescent="0.3">
      <c r="A138">
        <v>32602</v>
      </c>
      <c r="B138">
        <v>13102</v>
      </c>
      <c r="C138" t="s">
        <v>855</v>
      </c>
      <c r="D138" t="str">
        <f t="shared" si="2"/>
        <v>3260213102</v>
      </c>
      <c r="E138" s="122">
        <f>IFERROR(VLOOKUP(D138,PS!$A$2:$Z$1001,5,FALSE),0)</f>
        <v>870.38797407749985</v>
      </c>
      <c r="F138" s="123"/>
      <c r="G138">
        <v>848.14</v>
      </c>
      <c r="H138">
        <v>848.14</v>
      </c>
      <c r="I138">
        <v>113.44</v>
      </c>
      <c r="J138">
        <v>113.44</v>
      </c>
      <c r="K138">
        <v>734.7</v>
      </c>
    </row>
    <row r="139" spans="1:11" x14ac:dyDescent="0.3">
      <c r="A139">
        <v>32602</v>
      </c>
      <c r="B139">
        <v>16000</v>
      </c>
      <c r="C139" t="s">
        <v>856</v>
      </c>
      <c r="D139" t="str">
        <f t="shared" si="2"/>
        <v>3260216000</v>
      </c>
      <c r="E139" s="122">
        <f>IFERROR(VLOOKUP(D139,PS!$A$2:$Z$1001,5,FALSE),0)</f>
        <v>5212.7706191737798</v>
      </c>
      <c r="F139" s="123"/>
      <c r="G139">
        <v>4997.71</v>
      </c>
      <c r="H139">
        <v>4997.71</v>
      </c>
      <c r="I139">
        <v>5181.87</v>
      </c>
      <c r="J139">
        <v>5181.87</v>
      </c>
      <c r="K139">
        <v>-184.16</v>
      </c>
    </row>
    <row r="140" spans="1:11" x14ac:dyDescent="0.3">
      <c r="A140">
        <v>32603</v>
      </c>
      <c r="B140">
        <v>16000</v>
      </c>
      <c r="C140" t="s">
        <v>857</v>
      </c>
      <c r="D140" t="str">
        <f t="shared" si="2"/>
        <v>3260316000</v>
      </c>
      <c r="E140" s="122">
        <f>IFERROR(VLOOKUP(D140,PS!$A$2:$Z$1001,5,FALSE),0)</f>
        <v>1170</v>
      </c>
      <c r="F140" s="123"/>
      <c r="G140">
        <v>1170</v>
      </c>
      <c r="H140">
        <v>1170</v>
      </c>
      <c r="I140">
        <v>205.83</v>
      </c>
      <c r="J140">
        <v>205.83</v>
      </c>
      <c r="K140">
        <v>964.17</v>
      </c>
    </row>
    <row r="141" spans="1:11" x14ac:dyDescent="0.3">
      <c r="A141">
        <v>32603</v>
      </c>
      <c r="B141">
        <v>16209</v>
      </c>
      <c r="C141" t="s">
        <v>858</v>
      </c>
      <c r="D141" t="str">
        <f t="shared" si="2"/>
        <v>3260316209</v>
      </c>
      <c r="E141" s="122">
        <f>IFERROR(VLOOKUP(D141,PS!$A$2:$Z$1001,5,FALSE),0)</f>
        <v>9000</v>
      </c>
      <c r="F141" s="123"/>
      <c r="G141">
        <v>9000</v>
      </c>
      <c r="H141">
        <v>9000</v>
      </c>
      <c r="I141">
        <v>7803.6</v>
      </c>
      <c r="J141">
        <v>7803.6</v>
      </c>
      <c r="K141">
        <v>1196.4000000000001</v>
      </c>
    </row>
    <row r="142" spans="1:11" x14ac:dyDescent="0.3">
      <c r="A142">
        <v>32604</v>
      </c>
      <c r="B142">
        <v>16000</v>
      </c>
      <c r="C142" t="s">
        <v>859</v>
      </c>
      <c r="D142" t="str">
        <f t="shared" si="2"/>
        <v>3260416000</v>
      </c>
      <c r="E142" s="122">
        <f>IFERROR(VLOOKUP(D142,PS!$A$2:$Z$1001,5,FALSE),0)</f>
        <v>1950</v>
      </c>
      <c r="F142" s="123"/>
      <c r="G142">
        <v>0</v>
      </c>
      <c r="H142">
        <v>0</v>
      </c>
      <c r="I142">
        <v>58.09</v>
      </c>
      <c r="J142">
        <v>58.09</v>
      </c>
      <c r="K142">
        <v>-58.09</v>
      </c>
    </row>
    <row r="143" spans="1:11" x14ac:dyDescent="0.3">
      <c r="A143">
        <v>32604</v>
      </c>
      <c r="B143">
        <v>16209</v>
      </c>
      <c r="C143" t="s">
        <v>860</v>
      </c>
      <c r="D143" t="str">
        <f t="shared" si="2"/>
        <v>3260416209</v>
      </c>
      <c r="E143" s="122">
        <f>IFERROR(VLOOKUP(D143,PS!$A$2:$Z$1001,5,FALSE),0)</f>
        <v>18000</v>
      </c>
      <c r="F143" s="123"/>
      <c r="G143">
        <v>0</v>
      </c>
      <c r="H143">
        <v>0</v>
      </c>
      <c r="I143">
        <v>0</v>
      </c>
      <c r="J143">
        <v>0</v>
      </c>
      <c r="K143">
        <v>0</v>
      </c>
    </row>
    <row r="144" spans="1:11" x14ac:dyDescent="0.3">
      <c r="A144">
        <v>33210</v>
      </c>
      <c r="B144">
        <v>12005</v>
      </c>
      <c r="C144" t="s">
        <v>1153</v>
      </c>
      <c r="D144" t="str">
        <f t="shared" si="2"/>
        <v>3321012005</v>
      </c>
      <c r="E144" s="122">
        <f>IFERROR(VLOOKUP(D144,PS!$A$2:$Z$1001,5,FALSE),0)</f>
        <v>0</v>
      </c>
      <c r="F144" s="123"/>
      <c r="G144">
        <v>0</v>
      </c>
      <c r="H144">
        <v>0</v>
      </c>
      <c r="I144">
        <v>2428.33</v>
      </c>
      <c r="J144">
        <v>2428.33</v>
      </c>
      <c r="K144">
        <v>-2428.33</v>
      </c>
    </row>
    <row r="145" spans="1:11" x14ac:dyDescent="0.3">
      <c r="A145">
        <v>33210</v>
      </c>
      <c r="B145">
        <v>12001</v>
      </c>
      <c r="C145" t="s">
        <v>861</v>
      </c>
      <c r="D145" t="str">
        <f t="shared" si="2"/>
        <v>3321012001</v>
      </c>
      <c r="E145" s="122">
        <f>IFERROR(VLOOKUP(D145,PS!$A$2:$Z$1001,5,FALSE),0)</f>
        <v>15905.348837500002</v>
      </c>
      <c r="F145" s="123"/>
      <c r="G145">
        <v>15519.68</v>
      </c>
      <c r="H145">
        <v>15519.68</v>
      </c>
      <c r="I145">
        <v>15511.04</v>
      </c>
      <c r="J145">
        <v>15511.04</v>
      </c>
      <c r="K145">
        <v>8.64</v>
      </c>
    </row>
    <row r="146" spans="1:11" x14ac:dyDescent="0.3">
      <c r="A146">
        <v>33210</v>
      </c>
      <c r="B146">
        <v>12006</v>
      </c>
      <c r="C146" t="s">
        <v>862</v>
      </c>
      <c r="D146" t="str">
        <f t="shared" si="2"/>
        <v>3321012006</v>
      </c>
      <c r="E146" s="122">
        <f>IFERROR(VLOOKUP(D146,PS!$A$2:$Z$1001,5,FALSE),0)</f>
        <v>1154.6368749999999</v>
      </c>
      <c r="F146" s="123"/>
      <c r="G146">
        <v>1126.48</v>
      </c>
      <c r="H146">
        <v>1126.48</v>
      </c>
      <c r="I146">
        <v>956.98</v>
      </c>
      <c r="J146">
        <v>956.98</v>
      </c>
      <c r="K146">
        <v>169.5</v>
      </c>
    </row>
    <row r="147" spans="1:11" x14ac:dyDescent="0.3">
      <c r="A147">
        <v>33210</v>
      </c>
      <c r="B147">
        <v>12100</v>
      </c>
      <c r="C147" t="s">
        <v>863</v>
      </c>
      <c r="D147" t="str">
        <f t="shared" si="2"/>
        <v>3321012100</v>
      </c>
      <c r="E147" s="122">
        <f>IFERROR(VLOOKUP(D147,PS!$A$2:$Z$1001,5,FALSE),0)</f>
        <v>10057.1078125</v>
      </c>
      <c r="F147" s="123"/>
      <c r="G147">
        <v>9813.27</v>
      </c>
      <c r="H147">
        <v>9813.27</v>
      </c>
      <c r="I147">
        <v>10854.01</v>
      </c>
      <c r="J147">
        <v>10854.01</v>
      </c>
      <c r="K147">
        <v>-1040.74</v>
      </c>
    </row>
    <row r="148" spans="1:11" x14ac:dyDescent="0.3">
      <c r="A148">
        <v>33210</v>
      </c>
      <c r="B148">
        <v>12101</v>
      </c>
      <c r="C148" t="s">
        <v>864</v>
      </c>
      <c r="D148" t="str">
        <f t="shared" si="2"/>
        <v>3321012101</v>
      </c>
      <c r="E148" s="122">
        <f>IFERROR(VLOOKUP(D148,PS!$A$2:$Z$1001,5,FALSE),0)</f>
        <v>8559.4211111111126</v>
      </c>
      <c r="F148" s="124"/>
      <c r="G148">
        <v>7797.38</v>
      </c>
      <c r="H148">
        <v>7797.38</v>
      </c>
      <c r="I148">
        <v>8385.91</v>
      </c>
      <c r="J148">
        <v>8385.91</v>
      </c>
      <c r="K148">
        <v>-588.53</v>
      </c>
    </row>
    <row r="149" spans="1:11" x14ac:dyDescent="0.3">
      <c r="A149">
        <v>33210</v>
      </c>
      <c r="B149">
        <v>13000</v>
      </c>
      <c r="C149" t="s">
        <v>1024</v>
      </c>
      <c r="D149" t="str">
        <f t="shared" si="2"/>
        <v>3321013000</v>
      </c>
      <c r="E149" s="122">
        <f>IFERROR(VLOOKUP(D149,PS!$A$2:$Z$1001,5,FALSE),0)</f>
        <v>16352.633937500003</v>
      </c>
      <c r="F149" s="124"/>
    </row>
    <row r="150" spans="1:11" x14ac:dyDescent="0.3">
      <c r="A150">
        <v>33210</v>
      </c>
      <c r="B150">
        <v>13001</v>
      </c>
      <c r="C150" t="s">
        <v>865</v>
      </c>
      <c r="D150" t="str">
        <f t="shared" si="2"/>
        <v>3321013001</v>
      </c>
      <c r="E150" s="122">
        <f>IFERROR(VLOOKUP(D150,PS!$A$2:$Z$1001,5,FALSE),0)</f>
        <v>200</v>
      </c>
      <c r="F150" s="123"/>
      <c r="G150">
        <v>200</v>
      </c>
      <c r="H150">
        <v>200</v>
      </c>
      <c r="I150">
        <v>0</v>
      </c>
      <c r="J150">
        <v>0</v>
      </c>
      <c r="K150">
        <v>200</v>
      </c>
    </row>
    <row r="151" spans="1:11" x14ac:dyDescent="0.3">
      <c r="A151">
        <v>33210</v>
      </c>
      <c r="B151">
        <v>15000</v>
      </c>
      <c r="C151" t="s">
        <v>866</v>
      </c>
      <c r="D151" t="str">
        <f t="shared" si="2"/>
        <v>3321015000</v>
      </c>
      <c r="E151" s="122">
        <f>IFERROR(VLOOKUP(D151,PS!$A$2:$Z$1001,5,FALSE),0)</f>
        <v>600</v>
      </c>
      <c r="F151" s="123"/>
      <c r="G151">
        <v>600</v>
      </c>
      <c r="H151">
        <v>600</v>
      </c>
      <c r="I151">
        <v>700</v>
      </c>
      <c r="J151">
        <v>700</v>
      </c>
      <c r="K151">
        <v>-100</v>
      </c>
    </row>
    <row r="152" spans="1:11" x14ac:dyDescent="0.3">
      <c r="A152">
        <v>33210</v>
      </c>
      <c r="B152">
        <v>16000</v>
      </c>
      <c r="C152" t="s">
        <v>867</v>
      </c>
      <c r="D152" t="str">
        <f t="shared" si="2"/>
        <v>3321016000</v>
      </c>
      <c r="E152" s="122">
        <f>IFERROR(VLOOKUP(D152,PS!$A$2:$Z$1001,5,FALSE),0)</f>
        <v>16540.049918451252</v>
      </c>
      <c r="F152" s="123"/>
      <c r="G152">
        <v>10910.79</v>
      </c>
      <c r="H152">
        <v>10910.79</v>
      </c>
      <c r="I152">
        <v>12441.27</v>
      </c>
      <c r="J152">
        <v>12441.27</v>
      </c>
      <c r="K152">
        <v>-1530.48</v>
      </c>
    </row>
    <row r="153" spans="1:11" x14ac:dyDescent="0.3">
      <c r="A153">
        <v>33210</v>
      </c>
      <c r="B153">
        <v>16203</v>
      </c>
      <c r="C153" t="s">
        <v>1025</v>
      </c>
      <c r="D153" t="str">
        <f t="shared" si="2"/>
        <v>3321016203</v>
      </c>
      <c r="E153" s="122"/>
      <c r="F153" s="123"/>
    </row>
    <row r="154" spans="1:11" x14ac:dyDescent="0.3">
      <c r="A154">
        <v>33400</v>
      </c>
      <c r="B154">
        <v>13000</v>
      </c>
      <c r="C154" t="s">
        <v>1154</v>
      </c>
      <c r="D154" t="str">
        <f t="shared" si="2"/>
        <v>3340013000</v>
      </c>
      <c r="E154" s="122">
        <f>IFERROR(VLOOKUP(D154,PS!$A$2:$Z$1001,5,FALSE),0)</f>
        <v>51481.777254166678</v>
      </c>
      <c r="F154" s="123"/>
      <c r="G154">
        <v>0</v>
      </c>
      <c r="H154">
        <v>0</v>
      </c>
      <c r="I154">
        <v>9283.99</v>
      </c>
      <c r="J154">
        <v>9283.99</v>
      </c>
      <c r="K154">
        <v>-9283.99</v>
      </c>
    </row>
    <row r="155" spans="1:11" x14ac:dyDescent="0.3">
      <c r="A155">
        <v>33400</v>
      </c>
      <c r="B155">
        <v>13002</v>
      </c>
      <c r="C155" t="s">
        <v>1155</v>
      </c>
      <c r="D155" t="str">
        <f t="shared" si="2"/>
        <v>3340013002</v>
      </c>
      <c r="E155" s="122">
        <f>IFERROR(VLOOKUP(D155,PS!$A$2:$Z$1001,5,FALSE),0)</f>
        <v>0</v>
      </c>
      <c r="F155" s="123"/>
      <c r="G155">
        <v>0</v>
      </c>
      <c r="H155">
        <v>0</v>
      </c>
      <c r="I155">
        <v>1017.54</v>
      </c>
      <c r="J155">
        <v>1017.54</v>
      </c>
      <c r="K155">
        <v>-1017.54</v>
      </c>
    </row>
    <row r="156" spans="1:11" x14ac:dyDescent="0.3">
      <c r="A156">
        <v>33400</v>
      </c>
      <c r="B156">
        <v>13101</v>
      </c>
      <c r="C156" t="s">
        <v>868</v>
      </c>
      <c r="D156" t="str">
        <f t="shared" si="2"/>
        <v>3340013101</v>
      </c>
      <c r="E156" s="122">
        <f>IFERROR(VLOOKUP(D156,PS!$A$2:$Z$1001,5,FALSE),0)</f>
        <v>0</v>
      </c>
      <c r="F156" s="123"/>
      <c r="G156">
        <v>33127.949999999997</v>
      </c>
      <c r="H156">
        <v>33127.949999999997</v>
      </c>
      <c r="I156">
        <v>23822.17</v>
      </c>
      <c r="J156">
        <v>23822.17</v>
      </c>
      <c r="K156">
        <v>9305.7800000000007</v>
      </c>
    </row>
    <row r="157" spans="1:11" x14ac:dyDescent="0.3">
      <c r="A157">
        <v>33400</v>
      </c>
      <c r="B157">
        <v>13102</v>
      </c>
      <c r="C157" t="s">
        <v>1156</v>
      </c>
      <c r="D157" t="str">
        <f t="shared" si="2"/>
        <v>3340013102</v>
      </c>
      <c r="E157" s="122">
        <f>IFERROR(VLOOKUP(D157,PS!$A$2:$Z$1001,5,FALSE),0)</f>
        <v>4937.8534499999996</v>
      </c>
      <c r="F157" s="123"/>
      <c r="G157">
        <v>3680.84</v>
      </c>
      <c r="H157">
        <v>3680.84</v>
      </c>
      <c r="I157">
        <v>2659.47</v>
      </c>
      <c r="J157">
        <v>2659.47</v>
      </c>
      <c r="K157">
        <v>1021.37</v>
      </c>
    </row>
    <row r="158" spans="1:11" x14ac:dyDescent="0.3">
      <c r="A158">
        <v>33400</v>
      </c>
      <c r="B158">
        <v>15000</v>
      </c>
      <c r="C158" t="s">
        <v>869</v>
      </c>
      <c r="D158" t="str">
        <f t="shared" si="2"/>
        <v>3340015000</v>
      </c>
      <c r="E158" s="122">
        <f>IFERROR(VLOOKUP(D158,PS!$A$2:$Z$1001,5,FALSE),0)</f>
        <v>800</v>
      </c>
      <c r="F158" s="123"/>
      <c r="G158">
        <v>800</v>
      </c>
      <c r="H158">
        <v>800</v>
      </c>
      <c r="I158">
        <v>1000</v>
      </c>
      <c r="J158">
        <v>1000</v>
      </c>
      <c r="K158">
        <v>-200</v>
      </c>
    </row>
    <row r="159" spans="1:11" x14ac:dyDescent="0.3">
      <c r="A159">
        <v>33400</v>
      </c>
      <c r="B159">
        <v>15100</v>
      </c>
      <c r="C159" t="s">
        <v>870</v>
      </c>
      <c r="D159" t="str">
        <f t="shared" si="2"/>
        <v>3340015100</v>
      </c>
      <c r="E159" s="122">
        <f>IFERROR(VLOOKUP(D159,PS!$A$2:$Z$1001,5,FALSE),0)</f>
        <v>400</v>
      </c>
      <c r="F159" s="123"/>
      <c r="G159">
        <v>400</v>
      </c>
      <c r="H159">
        <v>400</v>
      </c>
      <c r="I159">
        <v>0</v>
      </c>
      <c r="J159">
        <v>0</v>
      </c>
      <c r="K159">
        <v>400</v>
      </c>
    </row>
    <row r="160" spans="1:11" x14ac:dyDescent="0.3">
      <c r="A160">
        <v>33400</v>
      </c>
      <c r="B160">
        <v>16000</v>
      </c>
      <c r="C160" t="s">
        <v>1157</v>
      </c>
      <c r="D160" t="str">
        <f t="shared" si="2"/>
        <v>3340016000</v>
      </c>
      <c r="E160" s="122">
        <f>IFERROR(VLOOKUP(D160,PS!$A$2:$Z$1001,5,FALSE),0)</f>
        <v>17825.884762901249</v>
      </c>
      <c r="F160" s="123"/>
      <c r="G160">
        <v>11742</v>
      </c>
      <c r="H160">
        <v>11742</v>
      </c>
      <c r="I160">
        <v>12640.99</v>
      </c>
      <c r="J160">
        <v>12640.99</v>
      </c>
      <c r="K160">
        <v>-898.99</v>
      </c>
    </row>
    <row r="161" spans="1:11" x14ac:dyDescent="0.3">
      <c r="A161">
        <v>33410</v>
      </c>
      <c r="B161">
        <v>12001</v>
      </c>
      <c r="C161" t="s">
        <v>1158</v>
      </c>
      <c r="D161" t="str">
        <f t="shared" si="2"/>
        <v>3341012001</v>
      </c>
      <c r="E161" s="122">
        <f>IFERROR(VLOOKUP(D161,PS!$A$2:$Z$1001,5,FALSE),0)</f>
        <v>15905.348837500002</v>
      </c>
      <c r="F161" s="123"/>
      <c r="G161">
        <v>0</v>
      </c>
      <c r="H161">
        <v>0</v>
      </c>
      <c r="I161">
        <v>15703.02</v>
      </c>
      <c r="J161">
        <v>15703.02</v>
      </c>
      <c r="K161">
        <v>-15703.02</v>
      </c>
    </row>
    <row r="162" spans="1:11" x14ac:dyDescent="0.3">
      <c r="A162">
        <v>33410</v>
      </c>
      <c r="B162">
        <v>12002</v>
      </c>
      <c r="C162" t="s">
        <v>871</v>
      </c>
      <c r="D162" t="str">
        <f t="shared" si="2"/>
        <v>3341012002</v>
      </c>
      <c r="E162" s="122">
        <f>IFERROR(VLOOKUP(D162,PS!$A$2:$Z$1001,5,FALSE),0)</f>
        <v>14182.302825000001</v>
      </c>
      <c r="F162" s="123"/>
      <c r="G162">
        <v>13838.42</v>
      </c>
      <c r="H162">
        <v>13838.42</v>
      </c>
      <c r="I162">
        <v>0</v>
      </c>
      <c r="J162">
        <v>0</v>
      </c>
      <c r="K162">
        <v>13838.42</v>
      </c>
    </row>
    <row r="163" spans="1:11" x14ac:dyDescent="0.3">
      <c r="A163">
        <v>33410</v>
      </c>
      <c r="B163">
        <v>12100</v>
      </c>
      <c r="C163" t="s">
        <v>1159</v>
      </c>
      <c r="D163" t="str">
        <f t="shared" si="2"/>
        <v>3341012100</v>
      </c>
      <c r="E163" s="122">
        <f>IFERROR(VLOOKUP(D163,PS!$A$2:$Z$1001,5,FALSE),0)</f>
        <v>18853.528662500001</v>
      </c>
      <c r="F163" s="123"/>
      <c r="G163">
        <v>8583.19</v>
      </c>
      <c r="H163">
        <v>8583.19</v>
      </c>
      <c r="I163">
        <v>9584.0499999999993</v>
      </c>
      <c r="J163">
        <v>9584.0499999999993</v>
      </c>
      <c r="K163">
        <v>-1000.86</v>
      </c>
    </row>
    <row r="164" spans="1:11" x14ac:dyDescent="0.3">
      <c r="A164">
        <v>33410</v>
      </c>
      <c r="B164">
        <v>12101</v>
      </c>
      <c r="C164" t="s">
        <v>1160</v>
      </c>
      <c r="D164" t="str">
        <f t="shared" si="2"/>
        <v>3341012101</v>
      </c>
      <c r="E164" s="122">
        <f>IFERROR(VLOOKUP(D164,PS!$A$2:$Z$1001,5,FALSE),0)</f>
        <v>1494.64</v>
      </c>
      <c r="F164" s="123"/>
      <c r="G164">
        <v>0</v>
      </c>
      <c r="H164">
        <v>0</v>
      </c>
      <c r="I164">
        <v>1403.16</v>
      </c>
      <c r="J164">
        <v>1403.16</v>
      </c>
      <c r="K164">
        <v>-1403.16</v>
      </c>
    </row>
    <row r="165" spans="1:11" x14ac:dyDescent="0.3">
      <c r="A165">
        <v>33410</v>
      </c>
      <c r="B165">
        <v>13100</v>
      </c>
      <c r="C165" t="s">
        <v>1161</v>
      </c>
      <c r="D165" t="str">
        <f t="shared" si="2"/>
        <v>3341013100</v>
      </c>
      <c r="E165" s="122">
        <f>IFERROR(VLOOKUP(D165,PS!$A$2:$Z$1001,5,FALSE),0)</f>
        <v>0</v>
      </c>
      <c r="F165" s="123"/>
      <c r="G165">
        <v>27260.52</v>
      </c>
      <c r="H165">
        <v>27260.52</v>
      </c>
      <c r="I165">
        <v>0</v>
      </c>
      <c r="J165">
        <v>0</v>
      </c>
      <c r="K165">
        <v>27260.52</v>
      </c>
    </row>
    <row r="166" spans="1:11" x14ac:dyDescent="0.3">
      <c r="A166">
        <v>33410</v>
      </c>
      <c r="B166">
        <v>13102</v>
      </c>
      <c r="C166" t="s">
        <v>872</v>
      </c>
      <c r="D166" t="str">
        <f t="shared" si="2"/>
        <v>3341013102</v>
      </c>
      <c r="E166" s="122">
        <f>IFERROR(VLOOKUP(D166,PS!$A$2:$Z$1001,5,FALSE),0)</f>
        <v>0</v>
      </c>
      <c r="F166" s="123"/>
      <c r="G166">
        <v>0</v>
      </c>
      <c r="H166">
        <v>0</v>
      </c>
      <c r="I166">
        <v>0</v>
      </c>
      <c r="J166">
        <v>0</v>
      </c>
      <c r="K166">
        <v>0</v>
      </c>
    </row>
    <row r="167" spans="1:11" x14ac:dyDescent="0.3">
      <c r="A167">
        <v>33410</v>
      </c>
      <c r="B167">
        <v>15000</v>
      </c>
      <c r="C167" t="s">
        <v>873</v>
      </c>
      <c r="D167" t="str">
        <f t="shared" si="2"/>
        <v>3341015000</v>
      </c>
      <c r="E167" s="122">
        <f>IFERROR(VLOOKUP(D167,PS!$A$2:$Z$1001,5,FALSE),0)</f>
        <v>200</v>
      </c>
      <c r="F167" s="123"/>
      <c r="G167">
        <v>200</v>
      </c>
      <c r="H167">
        <v>200</v>
      </c>
      <c r="I167">
        <v>400</v>
      </c>
      <c r="J167">
        <v>400</v>
      </c>
      <c r="K167">
        <v>-200</v>
      </c>
    </row>
    <row r="168" spans="1:11" x14ac:dyDescent="0.3">
      <c r="A168">
        <v>33410</v>
      </c>
      <c r="B168">
        <v>15100</v>
      </c>
      <c r="C168" t="s">
        <v>874</v>
      </c>
      <c r="D168" t="str">
        <f t="shared" si="2"/>
        <v>3341015100</v>
      </c>
      <c r="E168" s="122">
        <f>IFERROR(VLOOKUP(D168,PS!$A$2:$Z$1001,5,FALSE),0)</f>
        <v>200</v>
      </c>
      <c r="F168" s="123"/>
      <c r="G168">
        <v>200</v>
      </c>
      <c r="H168">
        <v>200</v>
      </c>
      <c r="I168">
        <v>0</v>
      </c>
      <c r="J168">
        <v>0</v>
      </c>
      <c r="K168">
        <v>200</v>
      </c>
    </row>
    <row r="169" spans="1:11" x14ac:dyDescent="0.3">
      <c r="A169">
        <v>33410</v>
      </c>
      <c r="B169">
        <v>16000</v>
      </c>
      <c r="C169" t="s">
        <v>1157</v>
      </c>
      <c r="D169" t="str">
        <f t="shared" si="2"/>
        <v>3341016000</v>
      </c>
      <c r="E169" s="122">
        <f>IFERROR(VLOOKUP(D169,PS!$A$2:$Z$1001,5,FALSE),0)</f>
        <v>16179.811160259998</v>
      </c>
      <c r="F169" s="123"/>
      <c r="G169">
        <v>15823.76</v>
      </c>
      <c r="H169">
        <v>15823.76</v>
      </c>
      <c r="I169">
        <v>8464.9599999999991</v>
      </c>
      <c r="J169">
        <v>8464.9599999999991</v>
      </c>
      <c r="K169">
        <v>7358.8</v>
      </c>
    </row>
    <row r="170" spans="1:11" x14ac:dyDescent="0.3">
      <c r="A170">
        <v>33411</v>
      </c>
      <c r="B170">
        <v>15000</v>
      </c>
      <c r="C170" t="s">
        <v>1162</v>
      </c>
      <c r="D170" t="str">
        <f t="shared" si="2"/>
        <v>3341115000</v>
      </c>
      <c r="E170" s="122">
        <f>IFERROR(VLOOKUP(D170,PS!$A$2:$Z$1001,5,FALSE),0)</f>
        <v>0</v>
      </c>
      <c r="F170" s="123"/>
      <c r="G170">
        <v>0</v>
      </c>
      <c r="H170">
        <v>0</v>
      </c>
      <c r="I170">
        <v>1490.63</v>
      </c>
      <c r="J170">
        <v>1490.63</v>
      </c>
      <c r="K170">
        <v>-1490.63</v>
      </c>
    </row>
    <row r="171" spans="1:11" x14ac:dyDescent="0.3">
      <c r="A171">
        <v>33411</v>
      </c>
      <c r="B171">
        <v>12002</v>
      </c>
      <c r="C171" t="s">
        <v>1163</v>
      </c>
      <c r="D171" t="str">
        <f t="shared" si="2"/>
        <v>3341112002</v>
      </c>
      <c r="E171" s="122">
        <f>IFERROR(VLOOKUP(D171,PS!$A$2:$Z$1001,5,FALSE),0)</f>
        <v>0</v>
      </c>
      <c r="F171" s="123"/>
      <c r="G171">
        <v>0</v>
      </c>
      <c r="H171">
        <v>0</v>
      </c>
      <c r="I171">
        <v>17575.009999999998</v>
      </c>
      <c r="J171">
        <v>17575.009999999998</v>
      </c>
      <c r="K171">
        <v>-17575.009999999998</v>
      </c>
    </row>
    <row r="172" spans="1:11" x14ac:dyDescent="0.3">
      <c r="A172">
        <v>33411</v>
      </c>
      <c r="B172">
        <v>12100</v>
      </c>
      <c r="C172" t="s">
        <v>1164</v>
      </c>
      <c r="D172" t="str">
        <f t="shared" si="2"/>
        <v>3341112100</v>
      </c>
      <c r="E172" s="122">
        <f>IFERROR(VLOOKUP(D172,PS!$A$2:$Z$1001,5,FALSE),0)</f>
        <v>0</v>
      </c>
      <c r="F172" s="123"/>
      <c r="G172">
        <v>0</v>
      </c>
      <c r="H172">
        <v>0</v>
      </c>
      <c r="I172">
        <v>0</v>
      </c>
      <c r="J172">
        <v>0</v>
      </c>
      <c r="K172">
        <v>0</v>
      </c>
    </row>
    <row r="173" spans="1:11" x14ac:dyDescent="0.3">
      <c r="A173">
        <v>33411</v>
      </c>
      <c r="B173">
        <v>16000</v>
      </c>
      <c r="C173" t="s">
        <v>1165</v>
      </c>
      <c r="D173" t="str">
        <f t="shared" si="2"/>
        <v>3341116000</v>
      </c>
      <c r="E173" s="122">
        <f>IFERROR(VLOOKUP(D173,PS!$A$2:$Z$1001,5,FALSE),0)</f>
        <v>0</v>
      </c>
      <c r="F173" s="123"/>
      <c r="G173">
        <v>0</v>
      </c>
      <c r="H173">
        <v>10802.24</v>
      </c>
      <c r="I173">
        <v>6913.31</v>
      </c>
      <c r="J173">
        <v>6913.31</v>
      </c>
      <c r="K173">
        <v>3888.93</v>
      </c>
    </row>
    <row r="174" spans="1:11" x14ac:dyDescent="0.3">
      <c r="A174">
        <v>33800</v>
      </c>
      <c r="B174">
        <v>12004</v>
      </c>
      <c r="C174" t="s">
        <v>1166</v>
      </c>
      <c r="D174" t="str">
        <f t="shared" si="2"/>
        <v>3380012004</v>
      </c>
      <c r="E174" s="122">
        <f>IFERROR(VLOOKUP(D174,PS!$A$2:$Z$1001,5,FALSE),0)</f>
        <v>0</v>
      </c>
      <c r="F174" s="123"/>
      <c r="G174">
        <v>0</v>
      </c>
      <c r="H174">
        <v>0</v>
      </c>
      <c r="I174">
        <v>394.39</v>
      </c>
      <c r="J174">
        <v>394.39</v>
      </c>
      <c r="K174">
        <v>-394.39</v>
      </c>
    </row>
    <row r="175" spans="1:11" x14ac:dyDescent="0.3">
      <c r="A175">
        <v>33800</v>
      </c>
      <c r="B175">
        <v>12100</v>
      </c>
      <c r="C175" t="s">
        <v>1167</v>
      </c>
      <c r="D175" t="str">
        <f t="shared" si="2"/>
        <v>3380012100</v>
      </c>
      <c r="E175" s="122">
        <f>IFERROR(VLOOKUP(D175,PS!$A$2:$Z$1001,5,FALSE),0)</f>
        <v>0</v>
      </c>
      <c r="F175" s="123"/>
      <c r="G175">
        <v>0</v>
      </c>
      <c r="H175">
        <v>0</v>
      </c>
      <c r="I175">
        <v>174.38</v>
      </c>
      <c r="J175">
        <v>174.38</v>
      </c>
      <c r="K175">
        <v>-174.38</v>
      </c>
    </row>
    <row r="176" spans="1:11" x14ac:dyDescent="0.3">
      <c r="A176">
        <v>33800</v>
      </c>
      <c r="B176">
        <v>12101</v>
      </c>
      <c r="C176" t="s">
        <v>1168</v>
      </c>
      <c r="D176" t="str">
        <f t="shared" si="2"/>
        <v>3380012101</v>
      </c>
      <c r="E176" s="122">
        <f>IFERROR(VLOOKUP(D176,PS!$A$2:$Z$1001,5,FALSE),0)</f>
        <v>0</v>
      </c>
      <c r="F176" s="123"/>
      <c r="G176">
        <v>0</v>
      </c>
      <c r="H176">
        <v>0</v>
      </c>
      <c r="I176">
        <v>211.73</v>
      </c>
      <c r="J176">
        <v>211.73</v>
      </c>
      <c r="K176">
        <v>-211.73</v>
      </c>
    </row>
    <row r="177" spans="1:11" x14ac:dyDescent="0.3">
      <c r="A177">
        <v>33800</v>
      </c>
      <c r="B177">
        <v>16000</v>
      </c>
      <c r="C177" t="s">
        <v>1169</v>
      </c>
      <c r="D177" t="str">
        <f t="shared" si="2"/>
        <v>3380016000</v>
      </c>
      <c r="E177" s="122">
        <f>IFERROR(VLOOKUP(D177,PS!$A$2:$Z$1001,5,FALSE),0)</f>
        <v>0</v>
      </c>
      <c r="F177" s="123"/>
      <c r="G177">
        <v>0</v>
      </c>
      <c r="H177">
        <v>0</v>
      </c>
      <c r="I177">
        <v>489.8</v>
      </c>
      <c r="J177">
        <v>489.8</v>
      </c>
      <c r="K177">
        <v>-489.8</v>
      </c>
    </row>
    <row r="178" spans="1:11" x14ac:dyDescent="0.3">
      <c r="A178">
        <v>34000</v>
      </c>
      <c r="B178">
        <v>13100</v>
      </c>
      <c r="C178" t="s">
        <v>1170</v>
      </c>
      <c r="D178" t="str">
        <f t="shared" si="2"/>
        <v>3400013100</v>
      </c>
      <c r="E178" s="122">
        <f>IFERROR(VLOOKUP(D178,PS!$A$2:$Z$1001,5,FALSE),0)</f>
        <v>0</v>
      </c>
      <c r="F178" s="123"/>
      <c r="G178">
        <v>0</v>
      </c>
      <c r="H178">
        <v>0</v>
      </c>
      <c r="I178">
        <v>33.659999999999997</v>
      </c>
      <c r="J178">
        <v>33.659999999999997</v>
      </c>
      <c r="K178">
        <v>-33.659999999999997</v>
      </c>
    </row>
    <row r="179" spans="1:11" x14ac:dyDescent="0.3">
      <c r="A179">
        <v>34000</v>
      </c>
      <c r="B179">
        <v>12004</v>
      </c>
      <c r="C179" t="s">
        <v>1261</v>
      </c>
      <c r="D179" t="str">
        <f t="shared" si="2"/>
        <v>3400012004</v>
      </c>
      <c r="E179" s="122">
        <f>IFERROR(VLOOKUP(D179,PS!$A$2:$Z$1001,5,FALSE),0)</f>
        <v>40328.717547813743</v>
      </c>
      <c r="F179" s="123"/>
      <c r="G179">
        <v>0</v>
      </c>
      <c r="H179">
        <v>0</v>
      </c>
      <c r="I179">
        <v>31021.11</v>
      </c>
      <c r="J179">
        <v>31021.11</v>
      </c>
      <c r="K179">
        <v>-31021.11</v>
      </c>
    </row>
    <row r="180" spans="1:11" x14ac:dyDescent="0.3">
      <c r="A180">
        <v>34000</v>
      </c>
      <c r="B180">
        <v>12005</v>
      </c>
      <c r="C180" t="s">
        <v>875</v>
      </c>
      <c r="D180" t="str">
        <f t="shared" si="2"/>
        <v>3400012005</v>
      </c>
      <c r="E180" s="122">
        <f>IFERROR(VLOOKUP(D180,PS!$A$2:$Z$1001,5,FALSE),0)</f>
        <v>0</v>
      </c>
      <c r="F180" s="123"/>
      <c r="G180">
        <v>21840.44</v>
      </c>
      <c r="H180">
        <v>21840.44</v>
      </c>
      <c r="I180">
        <v>0</v>
      </c>
      <c r="J180">
        <v>0</v>
      </c>
      <c r="K180">
        <v>21840.44</v>
      </c>
    </row>
    <row r="181" spans="1:11" x14ac:dyDescent="0.3">
      <c r="A181">
        <v>34000</v>
      </c>
      <c r="B181">
        <v>12006</v>
      </c>
      <c r="C181" t="s">
        <v>1172</v>
      </c>
      <c r="D181" t="str">
        <f t="shared" si="2"/>
        <v>3400012006</v>
      </c>
      <c r="E181" s="122">
        <f>IFERROR(VLOOKUP(D181,PS!$A$2:$Z$1001,5,FALSE),0)</f>
        <v>309.00982499999998</v>
      </c>
      <c r="F181" s="123"/>
      <c r="G181">
        <v>0</v>
      </c>
      <c r="H181">
        <v>0</v>
      </c>
      <c r="I181">
        <v>266.81</v>
      </c>
      <c r="J181">
        <v>266.81</v>
      </c>
      <c r="K181">
        <v>-266.81</v>
      </c>
    </row>
    <row r="182" spans="1:11" x14ac:dyDescent="0.3">
      <c r="A182">
        <v>34000</v>
      </c>
      <c r="B182">
        <v>12100</v>
      </c>
      <c r="C182" t="s">
        <v>876</v>
      </c>
      <c r="D182" t="str">
        <f t="shared" si="2"/>
        <v>3400012100</v>
      </c>
      <c r="E182" s="122">
        <f>IFERROR(VLOOKUP(D182,PS!$A$2:$Z$1001,5,FALSE),0)</f>
        <v>20555.45631192375</v>
      </c>
      <c r="F182" s="123"/>
      <c r="G182">
        <v>14842.53</v>
      </c>
      <c r="H182">
        <v>14842.53</v>
      </c>
      <c r="I182">
        <v>13026.32</v>
      </c>
      <c r="J182">
        <v>13026.32</v>
      </c>
      <c r="K182">
        <v>1816.21</v>
      </c>
    </row>
    <row r="183" spans="1:11" x14ac:dyDescent="0.3">
      <c r="A183">
        <v>34000</v>
      </c>
      <c r="B183">
        <v>12101</v>
      </c>
      <c r="C183" t="s">
        <v>877</v>
      </c>
      <c r="D183" t="str">
        <f t="shared" si="2"/>
        <v>3400012101</v>
      </c>
      <c r="E183" s="122">
        <f>IFERROR(VLOOKUP(D183,PS!$A$2:$Z$1001,5,FALSE),0)</f>
        <v>15930.60175727451</v>
      </c>
      <c r="F183" s="123"/>
      <c r="G183">
        <v>7841.82</v>
      </c>
      <c r="H183">
        <v>7841.82</v>
      </c>
      <c r="I183">
        <v>10810.47</v>
      </c>
      <c r="J183">
        <v>10810.47</v>
      </c>
      <c r="K183">
        <v>-2968.65</v>
      </c>
    </row>
    <row r="184" spans="1:11" x14ac:dyDescent="0.3">
      <c r="A184">
        <v>34000</v>
      </c>
      <c r="B184">
        <v>13000</v>
      </c>
      <c r="C184" t="s">
        <v>878</v>
      </c>
      <c r="D184" t="str">
        <f t="shared" si="2"/>
        <v>3400013000</v>
      </c>
      <c r="E184" s="122">
        <f>IFERROR(VLOOKUP(D184,PS!$A$2:$Z$1001,5,FALSE),0)</f>
        <v>189429.11712377451</v>
      </c>
      <c r="F184" s="123"/>
      <c r="G184">
        <v>142105.57999999999</v>
      </c>
      <c r="H184">
        <v>142105.57999999999</v>
      </c>
      <c r="I184">
        <v>33266.959999999999</v>
      </c>
      <c r="J184">
        <v>33266.959999999999</v>
      </c>
      <c r="K184">
        <v>108838.62</v>
      </c>
    </row>
    <row r="185" spans="1:11" x14ac:dyDescent="0.3">
      <c r="A185">
        <v>34000</v>
      </c>
      <c r="B185">
        <v>13001</v>
      </c>
      <c r="C185" t="s">
        <v>879</v>
      </c>
      <c r="D185" t="str">
        <f t="shared" si="2"/>
        <v>3400013001</v>
      </c>
      <c r="E185" s="122">
        <f>IFERROR(VLOOKUP(D185,PS!$A$2:$Z$1001,5,FALSE),0)</f>
        <v>1000</v>
      </c>
      <c r="F185" s="123"/>
      <c r="G185">
        <v>1000</v>
      </c>
      <c r="H185">
        <v>1000</v>
      </c>
      <c r="I185">
        <v>50.49</v>
      </c>
      <c r="J185">
        <v>50.49</v>
      </c>
      <c r="K185">
        <v>949.51</v>
      </c>
    </row>
    <row r="186" spans="1:11" x14ac:dyDescent="0.3">
      <c r="A186">
        <v>34000</v>
      </c>
      <c r="B186">
        <v>13002</v>
      </c>
      <c r="C186" t="s">
        <v>880</v>
      </c>
      <c r="D186" t="str">
        <f t="shared" si="2"/>
        <v>3400013002</v>
      </c>
      <c r="E186" s="122">
        <f>IFERROR(VLOOKUP(D186,PS!$A$2:$Z$1001,5,FALSE),0)</f>
        <v>4017.1277249999998</v>
      </c>
      <c r="F186" s="123"/>
      <c r="G186">
        <v>3315.4</v>
      </c>
      <c r="H186">
        <v>3315.4</v>
      </c>
      <c r="I186">
        <v>1355.15</v>
      </c>
      <c r="J186">
        <v>1355.15</v>
      </c>
      <c r="K186">
        <v>1960.25</v>
      </c>
    </row>
    <row r="187" spans="1:11" x14ac:dyDescent="0.3">
      <c r="A187">
        <v>34000</v>
      </c>
      <c r="B187">
        <v>13101</v>
      </c>
      <c r="C187" t="s">
        <v>1173</v>
      </c>
      <c r="D187" t="str">
        <f t="shared" si="2"/>
        <v>3400013101</v>
      </c>
      <c r="E187" s="122">
        <f>IFERROR(VLOOKUP(D187,PS!$A$2:$Z$1001,5,FALSE),0)</f>
        <v>0</v>
      </c>
      <c r="F187" s="123"/>
      <c r="G187">
        <v>0</v>
      </c>
      <c r="H187">
        <v>35197.760000000002</v>
      </c>
      <c r="I187">
        <v>68676.69</v>
      </c>
      <c r="J187">
        <v>68676.69</v>
      </c>
      <c r="K187">
        <v>-33478.93</v>
      </c>
    </row>
    <row r="188" spans="1:11" x14ac:dyDescent="0.3">
      <c r="A188">
        <v>34000</v>
      </c>
      <c r="B188">
        <v>13102</v>
      </c>
      <c r="C188" t="s">
        <v>881</v>
      </c>
      <c r="D188" t="str">
        <f t="shared" si="2"/>
        <v>3400013102</v>
      </c>
      <c r="E188" s="122">
        <f>IFERROR(VLOOKUP(D188,PS!$A$2:$Z$1001,5,FALSE),0)</f>
        <v>0</v>
      </c>
      <c r="F188" s="123"/>
      <c r="G188">
        <v>0</v>
      </c>
      <c r="H188">
        <v>0</v>
      </c>
      <c r="I188">
        <v>2750.27</v>
      </c>
      <c r="J188">
        <v>2750.27</v>
      </c>
      <c r="K188">
        <v>-2750.27</v>
      </c>
    </row>
    <row r="189" spans="1:11" x14ac:dyDescent="0.3">
      <c r="A189">
        <v>34000</v>
      </c>
      <c r="B189">
        <v>13104</v>
      </c>
      <c r="C189" t="s">
        <v>879</v>
      </c>
      <c r="D189" t="str">
        <f t="shared" si="2"/>
        <v>3400013104</v>
      </c>
      <c r="E189" s="122">
        <f>IFERROR(VLOOKUP(D189,PS!$A$2:$Z$1001,5,FALSE),0)</f>
        <v>0</v>
      </c>
      <c r="F189" s="123"/>
      <c r="G189">
        <v>0</v>
      </c>
      <c r="H189">
        <v>0</v>
      </c>
      <c r="I189">
        <v>248.49</v>
      </c>
      <c r="J189">
        <v>248.49</v>
      </c>
      <c r="K189">
        <v>-248.49</v>
      </c>
    </row>
    <row r="190" spans="1:11" x14ac:dyDescent="0.3">
      <c r="A190">
        <v>34000</v>
      </c>
      <c r="B190">
        <v>15000</v>
      </c>
      <c r="C190" t="s">
        <v>882</v>
      </c>
      <c r="D190" t="str">
        <f t="shared" si="2"/>
        <v>3400015000</v>
      </c>
      <c r="E190" s="122">
        <f>IFERROR(VLOOKUP(D190,PS!$A$2:$Z$1001,5,FALSE),0)</f>
        <v>6000</v>
      </c>
      <c r="F190" s="123"/>
      <c r="G190">
        <v>500</v>
      </c>
      <c r="H190">
        <v>500</v>
      </c>
      <c r="I190">
        <v>5244.12</v>
      </c>
      <c r="J190">
        <v>5244.12</v>
      </c>
      <c r="K190">
        <v>-4744.12</v>
      </c>
    </row>
    <row r="191" spans="1:11" x14ac:dyDescent="0.3">
      <c r="A191">
        <v>34000</v>
      </c>
      <c r="B191">
        <v>15100</v>
      </c>
      <c r="C191" t="s">
        <v>1174</v>
      </c>
      <c r="D191" t="str">
        <f t="shared" si="2"/>
        <v>3400015100</v>
      </c>
      <c r="E191" s="122">
        <f>IFERROR(VLOOKUP(D191,PS!$A$2:$Z$1001,5,FALSE),0)</f>
        <v>0</v>
      </c>
      <c r="F191" s="123"/>
      <c r="G191">
        <v>0</v>
      </c>
      <c r="H191">
        <v>0</v>
      </c>
      <c r="I191">
        <v>29.95</v>
      </c>
      <c r="J191">
        <v>29.95</v>
      </c>
      <c r="K191">
        <v>-29.95</v>
      </c>
    </row>
    <row r="192" spans="1:11" x14ac:dyDescent="0.3">
      <c r="A192">
        <v>34000</v>
      </c>
      <c r="B192">
        <v>16000</v>
      </c>
      <c r="C192" t="s">
        <v>883</v>
      </c>
      <c r="D192" t="str">
        <f t="shared" si="2"/>
        <v>3400016000</v>
      </c>
      <c r="E192" s="122">
        <f>IFERROR(VLOOKUP(D192,PS!$A$2:$Z$1001,5,FALSE),0)</f>
        <v>81607.370400496991</v>
      </c>
      <c r="F192" s="123"/>
      <c r="G192">
        <v>61240.52</v>
      </c>
      <c r="H192">
        <v>61240.52</v>
      </c>
      <c r="I192">
        <v>54381.27</v>
      </c>
      <c r="J192">
        <v>54381.27</v>
      </c>
      <c r="K192">
        <v>6859.25</v>
      </c>
    </row>
    <row r="193" spans="1:11" x14ac:dyDescent="0.3">
      <c r="A193">
        <v>34100</v>
      </c>
      <c r="B193">
        <v>15000</v>
      </c>
      <c r="C193" t="s">
        <v>1175</v>
      </c>
      <c r="D193" t="str">
        <f t="shared" si="2"/>
        <v>3410015000</v>
      </c>
      <c r="E193" s="122">
        <f>IFERROR(VLOOKUP(D193,PS!$A$2:$Z$1001,5,FALSE),0)</f>
        <v>0</v>
      </c>
      <c r="F193" s="123"/>
      <c r="G193">
        <v>0</v>
      </c>
      <c r="H193">
        <v>0</v>
      </c>
      <c r="I193">
        <v>600</v>
      </c>
      <c r="J193">
        <v>600</v>
      </c>
      <c r="K193">
        <v>-600</v>
      </c>
    </row>
    <row r="194" spans="1:11" x14ac:dyDescent="0.3">
      <c r="A194">
        <v>34100</v>
      </c>
      <c r="B194">
        <v>12001</v>
      </c>
      <c r="C194" t="s">
        <v>884</v>
      </c>
      <c r="D194" t="str">
        <f t="shared" si="2"/>
        <v>3410012001</v>
      </c>
      <c r="E194" s="122">
        <f>IFERROR(VLOOKUP(D194,PS!$A$2:$Z$1001,5,FALSE),0)</f>
        <v>15905.348837500002</v>
      </c>
      <c r="F194" s="123"/>
      <c r="G194">
        <v>15519.68</v>
      </c>
      <c r="H194">
        <v>15519.68</v>
      </c>
      <c r="I194">
        <v>15513.5</v>
      </c>
      <c r="J194">
        <v>15513.5</v>
      </c>
      <c r="K194">
        <v>6.18</v>
      </c>
    </row>
    <row r="195" spans="1:11" x14ac:dyDescent="0.3">
      <c r="A195">
        <v>34100</v>
      </c>
      <c r="B195">
        <v>12006</v>
      </c>
      <c r="C195" t="s">
        <v>885</v>
      </c>
      <c r="D195" t="str">
        <f t="shared" si="2"/>
        <v>3410012006</v>
      </c>
      <c r="E195" s="122">
        <f>IFERROR(VLOOKUP(D195,PS!$A$2:$Z$1001,5,FALSE),0)</f>
        <v>1195.3380874999998</v>
      </c>
      <c r="F195" s="123"/>
      <c r="G195">
        <v>864.64</v>
      </c>
      <c r="H195">
        <v>864.64</v>
      </c>
      <c r="I195">
        <v>601.29999999999995</v>
      </c>
      <c r="J195">
        <v>601.29999999999995</v>
      </c>
      <c r="K195">
        <v>263.33999999999997</v>
      </c>
    </row>
    <row r="196" spans="1:11" x14ac:dyDescent="0.3">
      <c r="A196">
        <v>34100</v>
      </c>
      <c r="B196">
        <v>12100</v>
      </c>
      <c r="C196" t="s">
        <v>886</v>
      </c>
      <c r="D196" t="str">
        <f t="shared" si="2"/>
        <v>3410012100</v>
      </c>
      <c r="E196" s="122">
        <f>IFERROR(VLOOKUP(D196,PS!$A$2:$Z$1001,5,FALSE),0)</f>
        <v>10057.1078125</v>
      </c>
      <c r="F196" s="123"/>
      <c r="G196">
        <v>9813.27</v>
      </c>
      <c r="H196">
        <v>9813.27</v>
      </c>
      <c r="I196">
        <v>9785.32</v>
      </c>
      <c r="J196">
        <v>9785.32</v>
      </c>
      <c r="K196">
        <v>27.95</v>
      </c>
    </row>
    <row r="197" spans="1:11" x14ac:dyDescent="0.3">
      <c r="A197">
        <v>34100</v>
      </c>
      <c r="B197">
        <v>12101</v>
      </c>
      <c r="C197" t="s">
        <v>887</v>
      </c>
      <c r="D197" t="str">
        <f t="shared" si="2"/>
        <v>3410012101</v>
      </c>
      <c r="E197" s="122">
        <f>IFERROR(VLOOKUP(D197,PS!$A$2:$Z$1001,5,FALSE),0)</f>
        <v>8408.413333333332</v>
      </c>
      <c r="F197" s="123"/>
      <c r="G197">
        <v>7642.18</v>
      </c>
      <c r="H197">
        <v>7642.18</v>
      </c>
      <c r="I197">
        <v>7660.18</v>
      </c>
      <c r="J197">
        <v>7660.18</v>
      </c>
      <c r="K197">
        <v>-18</v>
      </c>
    </row>
    <row r="198" spans="1:11" x14ac:dyDescent="0.3">
      <c r="A198">
        <v>34100</v>
      </c>
      <c r="B198">
        <v>16000</v>
      </c>
      <c r="C198" t="s">
        <v>1176</v>
      </c>
      <c r="D198" t="str">
        <f t="shared" si="2"/>
        <v>3410016000</v>
      </c>
      <c r="E198" s="122">
        <f>IFERROR(VLOOKUP(D198,PS!$A$2:$Z$1001,5,FALSE),0)</f>
        <v>11237.667223789998</v>
      </c>
      <c r="F198" s="123"/>
      <c r="G198">
        <v>10777.97</v>
      </c>
      <c r="H198">
        <v>10777.97</v>
      </c>
      <c r="I198">
        <v>10967.28</v>
      </c>
      <c r="J198">
        <v>10967.28</v>
      </c>
      <c r="K198">
        <v>-189.31</v>
      </c>
    </row>
    <row r="199" spans="1:11" x14ac:dyDescent="0.3">
      <c r="A199">
        <v>34200</v>
      </c>
      <c r="B199">
        <v>13103</v>
      </c>
      <c r="C199" t="s">
        <v>1177</v>
      </c>
      <c r="D199" t="str">
        <f t="shared" si="2"/>
        <v>3420013103</v>
      </c>
      <c r="E199" s="122">
        <f>IFERROR(VLOOKUP(D199,PS!$A$2:$Z$1001,5,FALSE),0)</f>
        <v>0</v>
      </c>
      <c r="F199" s="123"/>
      <c r="G199">
        <v>0</v>
      </c>
      <c r="H199">
        <v>0</v>
      </c>
      <c r="I199">
        <v>14405.3</v>
      </c>
      <c r="J199">
        <v>14405.3</v>
      </c>
      <c r="K199">
        <v>-14405.3</v>
      </c>
    </row>
    <row r="200" spans="1:11" x14ac:dyDescent="0.3">
      <c r="A200">
        <v>34200</v>
      </c>
      <c r="B200">
        <v>12004</v>
      </c>
      <c r="C200" t="s">
        <v>1178</v>
      </c>
      <c r="D200" t="str">
        <f t="shared" si="2"/>
        <v>3420012004</v>
      </c>
      <c r="E200" s="122">
        <f>IFERROR(VLOOKUP(D200,PS!$A$2:$Z$1001,5,FALSE),0)</f>
        <v>10325.6055375</v>
      </c>
      <c r="F200" s="123"/>
      <c r="G200">
        <v>0</v>
      </c>
      <c r="H200">
        <v>0</v>
      </c>
      <c r="I200">
        <v>26722.26</v>
      </c>
      <c r="J200">
        <v>26722.26</v>
      </c>
      <c r="K200">
        <v>-26722.26</v>
      </c>
    </row>
    <row r="201" spans="1:11" x14ac:dyDescent="0.3">
      <c r="A201">
        <v>34200</v>
      </c>
      <c r="B201">
        <v>12100</v>
      </c>
      <c r="C201" t="s">
        <v>1179</v>
      </c>
      <c r="D201" t="str">
        <f t="shared" si="2"/>
        <v>3420012100</v>
      </c>
      <c r="E201" s="122">
        <f>IFERROR(VLOOKUP(D201,PS!$A$2:$Z$1001,5,FALSE),0)</f>
        <v>4487.4925375000003</v>
      </c>
      <c r="F201" s="123"/>
      <c r="G201">
        <v>0</v>
      </c>
      <c r="H201">
        <v>0</v>
      </c>
      <c r="I201">
        <v>11307.64</v>
      </c>
      <c r="J201">
        <v>11307.64</v>
      </c>
      <c r="K201">
        <v>-11307.64</v>
      </c>
    </row>
    <row r="202" spans="1:11" x14ac:dyDescent="0.3">
      <c r="A202">
        <v>34200</v>
      </c>
      <c r="B202">
        <v>12101</v>
      </c>
      <c r="C202" t="s">
        <v>1180</v>
      </c>
      <c r="D202" t="str">
        <f t="shared" si="2"/>
        <v>3420012101</v>
      </c>
      <c r="E202" s="122">
        <f>IFERROR(VLOOKUP(D202,PS!$A$2:$Z$1001,5,FALSE),0)</f>
        <v>2094.8199999999997</v>
      </c>
      <c r="F202" s="123"/>
      <c r="G202">
        <v>0</v>
      </c>
      <c r="H202">
        <v>0</v>
      </c>
      <c r="I202">
        <v>6500.61</v>
      </c>
      <c r="J202">
        <v>6500.61</v>
      </c>
      <c r="K202">
        <v>-6500.61</v>
      </c>
    </row>
    <row r="203" spans="1:11" x14ac:dyDescent="0.3">
      <c r="A203">
        <v>34200</v>
      </c>
      <c r="B203">
        <v>13000</v>
      </c>
      <c r="C203" t="s">
        <v>888</v>
      </c>
      <c r="D203" t="str">
        <f t="shared" ref="D203:D262" si="3">A203&amp;B203</f>
        <v>3420013000</v>
      </c>
      <c r="E203" s="122">
        <f>IFERROR(VLOOKUP(D203,PS!$A$2:$Z$1001,5,FALSE),0)</f>
        <v>49613.185949999999</v>
      </c>
      <c r="F203" s="123"/>
      <c r="G203">
        <v>31306.74</v>
      </c>
      <c r="H203">
        <v>31306.74</v>
      </c>
      <c r="I203">
        <v>58344.05</v>
      </c>
      <c r="J203">
        <v>58344.05</v>
      </c>
      <c r="K203">
        <v>-27037.31</v>
      </c>
    </row>
    <row r="204" spans="1:11" x14ac:dyDescent="0.3">
      <c r="A204">
        <v>34200</v>
      </c>
      <c r="B204">
        <v>13001</v>
      </c>
      <c r="C204" t="s">
        <v>1181</v>
      </c>
      <c r="D204" t="str">
        <f t="shared" si="3"/>
        <v>3420013001</v>
      </c>
      <c r="E204" s="122">
        <f>IFERROR(VLOOKUP(D204,PS!$A$2:$Z$1001,5,FALSE),0)</f>
        <v>1000</v>
      </c>
      <c r="F204" s="123"/>
      <c r="G204">
        <v>1000</v>
      </c>
      <c r="H204">
        <v>1000</v>
      </c>
      <c r="I204">
        <v>264.52999999999997</v>
      </c>
      <c r="J204">
        <v>264.52999999999997</v>
      </c>
      <c r="K204">
        <v>735.47</v>
      </c>
    </row>
    <row r="205" spans="1:11" x14ac:dyDescent="0.3">
      <c r="A205">
        <v>34200</v>
      </c>
      <c r="B205">
        <v>13002</v>
      </c>
      <c r="C205" t="s">
        <v>889</v>
      </c>
      <c r="D205" t="str">
        <f t="shared" si="3"/>
        <v>3420013002</v>
      </c>
      <c r="E205" s="122">
        <f>IFERROR(VLOOKUP(D205,PS!$A$2:$Z$1001,5,FALSE),0)</f>
        <v>1863.8928000000001</v>
      </c>
      <c r="F205" s="123"/>
      <c r="G205">
        <v>1136.8</v>
      </c>
      <c r="H205">
        <v>1136.8</v>
      </c>
      <c r="I205">
        <v>2920.14</v>
      </c>
      <c r="J205">
        <v>2920.14</v>
      </c>
      <c r="K205">
        <v>-1783.34</v>
      </c>
    </row>
    <row r="206" spans="1:11" x14ac:dyDescent="0.3">
      <c r="A206">
        <v>34200</v>
      </c>
      <c r="B206">
        <v>13101</v>
      </c>
      <c r="C206" t="s">
        <v>890</v>
      </c>
      <c r="D206" t="str">
        <f t="shared" si="3"/>
        <v>3420013101</v>
      </c>
      <c r="E206" s="122">
        <f>IFERROR(VLOOKUP(D206,PS!$A$2:$Z$1001,5,FALSE),0)</f>
        <v>0</v>
      </c>
      <c r="F206" s="123"/>
      <c r="G206">
        <v>46960.11</v>
      </c>
      <c r="H206">
        <v>46960.11</v>
      </c>
      <c r="I206">
        <v>42453.45</v>
      </c>
      <c r="J206">
        <v>42453.45</v>
      </c>
      <c r="K206">
        <v>4506.66</v>
      </c>
    </row>
    <row r="207" spans="1:11" x14ac:dyDescent="0.3">
      <c r="A207">
        <v>34200</v>
      </c>
      <c r="B207">
        <v>13102</v>
      </c>
      <c r="C207" t="s">
        <v>891</v>
      </c>
      <c r="D207" t="str">
        <f t="shared" si="3"/>
        <v>3420013102</v>
      </c>
      <c r="E207" s="122">
        <f>IFERROR(VLOOKUP(D207,PS!$A$2:$Z$1001,5,FALSE),0)</f>
        <v>0</v>
      </c>
      <c r="F207" s="123"/>
      <c r="G207">
        <v>3410.4</v>
      </c>
      <c r="H207">
        <v>3410.4</v>
      </c>
      <c r="I207">
        <v>791.6</v>
      </c>
      <c r="J207">
        <v>791.6</v>
      </c>
      <c r="K207">
        <v>2618.8000000000002</v>
      </c>
    </row>
    <row r="208" spans="1:11" x14ac:dyDescent="0.3">
      <c r="A208">
        <v>34200</v>
      </c>
      <c r="B208">
        <v>13104</v>
      </c>
      <c r="C208" t="s">
        <v>892</v>
      </c>
      <c r="D208" t="str">
        <f t="shared" si="3"/>
        <v>3420013104</v>
      </c>
      <c r="E208" s="122">
        <f>IFERROR(VLOOKUP(D208,PS!$A$2:$Z$1001,5,FALSE),0)</f>
        <v>0</v>
      </c>
      <c r="F208" s="123"/>
      <c r="G208">
        <v>0</v>
      </c>
      <c r="H208">
        <v>0</v>
      </c>
      <c r="I208">
        <v>74.75</v>
      </c>
      <c r="J208">
        <v>74.75</v>
      </c>
      <c r="K208">
        <v>-74.75</v>
      </c>
    </row>
    <row r="209" spans="1:11" x14ac:dyDescent="0.3">
      <c r="A209">
        <v>34200</v>
      </c>
      <c r="B209">
        <v>15000</v>
      </c>
      <c r="C209" t="s">
        <v>893</v>
      </c>
      <c r="D209" t="str">
        <f t="shared" si="3"/>
        <v>3420015000</v>
      </c>
      <c r="E209" s="122">
        <f>IFERROR(VLOOKUP(D209,PS!$A$2:$Z$1001,5,FALSE),0)</f>
        <v>1000</v>
      </c>
      <c r="F209" s="123"/>
      <c r="G209">
        <v>1000</v>
      </c>
      <c r="H209">
        <v>1000</v>
      </c>
      <c r="I209">
        <v>10043.35</v>
      </c>
      <c r="J209">
        <v>10043.35</v>
      </c>
      <c r="K209">
        <v>-9043.35</v>
      </c>
    </row>
    <row r="210" spans="1:11" x14ac:dyDescent="0.3">
      <c r="A210">
        <v>34200</v>
      </c>
      <c r="B210">
        <v>15100</v>
      </c>
      <c r="C210" t="s">
        <v>1182</v>
      </c>
      <c r="D210" t="str">
        <f t="shared" si="3"/>
        <v>3420015100</v>
      </c>
      <c r="E210" s="122">
        <f>IFERROR(VLOOKUP(D210,PS!$A$2:$Z$1001,5,FALSE),0)</f>
        <v>0</v>
      </c>
      <c r="F210" s="123"/>
      <c r="G210">
        <v>0</v>
      </c>
      <c r="H210">
        <v>0</v>
      </c>
      <c r="I210">
        <v>436.29</v>
      </c>
      <c r="J210">
        <v>436.29</v>
      </c>
      <c r="K210">
        <v>-436.29</v>
      </c>
    </row>
    <row r="211" spans="1:11" x14ac:dyDescent="0.3">
      <c r="A211">
        <v>34200</v>
      </c>
      <c r="B211">
        <v>16000</v>
      </c>
      <c r="C211" t="s">
        <v>894</v>
      </c>
      <c r="D211" t="str">
        <f t="shared" si="3"/>
        <v>3420016000</v>
      </c>
      <c r="E211" s="122">
        <f>IFERROR(VLOOKUP(D211,PS!$A$2:$Z$1001,5,FALSE),0)</f>
        <v>22035.713431085002</v>
      </c>
      <c r="F211" s="123"/>
      <c r="G211">
        <v>33999.96</v>
      </c>
      <c r="H211">
        <v>33999.96</v>
      </c>
      <c r="I211">
        <v>48796.91</v>
      </c>
      <c r="J211">
        <v>48796.91</v>
      </c>
      <c r="K211">
        <v>-14796.95</v>
      </c>
    </row>
    <row r="212" spans="1:11" x14ac:dyDescent="0.3">
      <c r="A212">
        <v>43900</v>
      </c>
      <c r="B212">
        <v>12001</v>
      </c>
      <c r="C212" t="s">
        <v>895</v>
      </c>
      <c r="D212" t="str">
        <f t="shared" si="3"/>
        <v>4390012001</v>
      </c>
      <c r="E212" s="122">
        <f>IFERROR(VLOOKUP(D212,PS!$A$2:$Z$1001,5,FALSE),0)</f>
        <v>15905.348837500002</v>
      </c>
      <c r="F212" s="123"/>
      <c r="G212">
        <v>15519.68</v>
      </c>
      <c r="H212">
        <v>15519.68</v>
      </c>
      <c r="I212">
        <v>15511.04</v>
      </c>
      <c r="J212">
        <v>15511.04</v>
      </c>
      <c r="K212">
        <v>8.64</v>
      </c>
    </row>
    <row r="213" spans="1:11" x14ac:dyDescent="0.3">
      <c r="A213">
        <v>43900</v>
      </c>
      <c r="B213">
        <v>12006</v>
      </c>
      <c r="C213" t="s">
        <v>1183</v>
      </c>
      <c r="D213" t="str">
        <f t="shared" si="3"/>
        <v>4390012006</v>
      </c>
      <c r="E213" s="122">
        <f>IFERROR(VLOOKUP(D213,PS!$A$2:$Z$1001,5,FALSE),0)</f>
        <v>1850.8440375</v>
      </c>
      <c r="F213" s="123"/>
      <c r="G213">
        <v>1805.68</v>
      </c>
      <c r="H213">
        <v>1805.68</v>
      </c>
      <c r="I213">
        <v>1805.05</v>
      </c>
      <c r="J213">
        <v>1805.05</v>
      </c>
      <c r="K213">
        <v>0.63</v>
      </c>
    </row>
    <row r="214" spans="1:11" x14ac:dyDescent="0.3">
      <c r="A214">
        <v>43900</v>
      </c>
      <c r="B214">
        <v>12100</v>
      </c>
      <c r="C214" t="s">
        <v>896</v>
      </c>
      <c r="D214" t="str">
        <f t="shared" si="3"/>
        <v>4390012100</v>
      </c>
      <c r="E214" s="122">
        <f>IFERROR(VLOOKUP(D214,PS!$A$2:$Z$1001,5,FALSE),0)</f>
        <v>10057.1078125</v>
      </c>
      <c r="F214" s="123"/>
      <c r="G214">
        <v>9813.27</v>
      </c>
      <c r="H214">
        <v>9813.27</v>
      </c>
      <c r="I214">
        <v>9807.02</v>
      </c>
      <c r="J214">
        <v>9807.02</v>
      </c>
      <c r="K214">
        <v>6.25</v>
      </c>
    </row>
    <row r="215" spans="1:11" x14ac:dyDescent="0.3">
      <c r="A215">
        <v>43900</v>
      </c>
      <c r="B215">
        <v>12101</v>
      </c>
      <c r="C215" t="s">
        <v>897</v>
      </c>
      <c r="D215" t="str">
        <f t="shared" si="3"/>
        <v>4390012101</v>
      </c>
      <c r="E215" s="122">
        <f>IFERROR(VLOOKUP(D215,PS!$A$2:$Z$1001,5,FALSE),0)</f>
        <v>11108.16</v>
      </c>
      <c r="F215" s="123"/>
      <c r="G215">
        <v>9998.65</v>
      </c>
      <c r="H215">
        <v>9998.65</v>
      </c>
      <c r="I215">
        <v>9993.89</v>
      </c>
      <c r="J215">
        <v>9993.89</v>
      </c>
      <c r="K215">
        <v>4.76</v>
      </c>
    </row>
    <row r="216" spans="1:11" x14ac:dyDescent="0.3">
      <c r="A216">
        <v>43900</v>
      </c>
      <c r="B216">
        <v>15000</v>
      </c>
      <c r="C216" t="s">
        <v>898</v>
      </c>
      <c r="D216" t="str">
        <f t="shared" si="3"/>
        <v>4390015000</v>
      </c>
      <c r="E216" s="122">
        <f>IFERROR(VLOOKUP(D216,PS!$A$2:$Z$1001,5,FALSE),0)</f>
        <v>1000</v>
      </c>
      <c r="F216" s="123"/>
      <c r="G216">
        <v>1000</v>
      </c>
      <c r="H216">
        <v>1000</v>
      </c>
      <c r="I216">
        <v>700</v>
      </c>
      <c r="J216">
        <v>700</v>
      </c>
      <c r="K216">
        <v>300</v>
      </c>
    </row>
    <row r="217" spans="1:11" x14ac:dyDescent="0.3">
      <c r="A217">
        <v>43900</v>
      </c>
      <c r="B217">
        <v>16000</v>
      </c>
      <c r="C217" t="s">
        <v>899</v>
      </c>
      <c r="D217" t="str">
        <f t="shared" si="3"/>
        <v>4390016000</v>
      </c>
      <c r="E217" s="122">
        <f>IFERROR(VLOOKUP(D217,PS!$A$2:$Z$1001,5,FALSE),0)</f>
        <v>12210.334732549998</v>
      </c>
      <c r="F217" s="123"/>
      <c r="G217">
        <v>13072.32</v>
      </c>
      <c r="H217">
        <v>12018.92</v>
      </c>
      <c r="I217">
        <v>12018.92</v>
      </c>
      <c r="J217">
        <v>12018.92</v>
      </c>
      <c r="K217">
        <v>0</v>
      </c>
    </row>
    <row r="218" spans="1:11" x14ac:dyDescent="0.3">
      <c r="A218">
        <v>49100</v>
      </c>
      <c r="B218">
        <v>13000</v>
      </c>
      <c r="C218" t="s">
        <v>1206</v>
      </c>
      <c r="D218" t="str">
        <f t="shared" si="3"/>
        <v>4910013000</v>
      </c>
      <c r="E218" s="122">
        <f>IFERROR(VLOOKUP(D218,PS!$A$2:$Z$1001,5,FALSE),0)</f>
        <v>31184.437226388891</v>
      </c>
      <c r="F218" s="123"/>
    </row>
    <row r="219" spans="1:11" x14ac:dyDescent="0.3">
      <c r="A219">
        <v>49100</v>
      </c>
      <c r="B219">
        <v>13002</v>
      </c>
      <c r="C219" t="s">
        <v>1207</v>
      </c>
      <c r="D219" t="str">
        <f t="shared" ref="D219" si="4">A219&amp;B219</f>
        <v>4910013002</v>
      </c>
      <c r="E219" s="122">
        <f>IFERROR(VLOOKUP(D219,PS!$A$2:$Z$1001,5,FALSE),0)</f>
        <v>3481.0358124999998</v>
      </c>
      <c r="F219" s="123"/>
    </row>
    <row r="220" spans="1:11" x14ac:dyDescent="0.3">
      <c r="A220">
        <v>49100</v>
      </c>
      <c r="B220">
        <v>13101</v>
      </c>
      <c r="C220" t="s">
        <v>900</v>
      </c>
      <c r="D220" t="str">
        <f t="shared" si="3"/>
        <v>4910013101</v>
      </c>
      <c r="E220" s="122">
        <f>IFERROR(VLOOKUP(D220,PS!$A$2:$Z$1001,5,FALSE),0)</f>
        <v>0</v>
      </c>
      <c r="F220" s="124"/>
      <c r="G220">
        <v>25736.15</v>
      </c>
      <c r="H220">
        <v>25985.45</v>
      </c>
      <c r="I220">
        <v>25998.22</v>
      </c>
      <c r="J220">
        <v>25998.22</v>
      </c>
      <c r="K220">
        <v>-12.77</v>
      </c>
    </row>
    <row r="221" spans="1:11" x14ac:dyDescent="0.3">
      <c r="A221">
        <v>49100</v>
      </c>
      <c r="B221">
        <v>13102</v>
      </c>
      <c r="C221" t="s">
        <v>901</v>
      </c>
      <c r="D221" t="str">
        <f t="shared" si="3"/>
        <v>4910013102</v>
      </c>
      <c r="E221" s="122">
        <f>IFERROR(VLOOKUP(D221,PS!$A$2:$Z$1001,5,FALSE),0)</f>
        <v>0</v>
      </c>
      <c r="F221" s="124"/>
      <c r="G221">
        <v>2716.8</v>
      </c>
      <c r="H221">
        <v>2716.8</v>
      </c>
      <c r="I221">
        <v>3064.08</v>
      </c>
      <c r="J221">
        <v>3064.08</v>
      </c>
      <c r="K221">
        <v>-347.28</v>
      </c>
    </row>
    <row r="222" spans="1:11" x14ac:dyDescent="0.3">
      <c r="A222">
        <v>49100</v>
      </c>
      <c r="B222">
        <v>15000</v>
      </c>
      <c r="C222" t="s">
        <v>902</v>
      </c>
      <c r="D222" t="str">
        <f t="shared" si="3"/>
        <v>4910015000</v>
      </c>
      <c r="E222" s="122">
        <f>IFERROR(VLOOKUP(D222,PS!$A$2:$Z$1001,5,FALSE),0)</f>
        <v>400</v>
      </c>
      <c r="F222" s="123"/>
      <c r="G222">
        <v>400</v>
      </c>
      <c r="H222">
        <v>400</v>
      </c>
      <c r="I222">
        <v>300</v>
      </c>
      <c r="J222">
        <v>300</v>
      </c>
      <c r="K222">
        <v>100</v>
      </c>
    </row>
    <row r="223" spans="1:11" x14ac:dyDescent="0.3">
      <c r="A223">
        <v>49100</v>
      </c>
      <c r="B223">
        <v>16000</v>
      </c>
      <c r="C223" t="s">
        <v>903</v>
      </c>
      <c r="D223" t="str">
        <f t="shared" si="3"/>
        <v>4910016000</v>
      </c>
      <c r="E223" s="122">
        <f>IFERROR(VLOOKUP(D223,PS!$A$2:$Z$1001,5,FALSE),0)</f>
        <v>10744.097765204999</v>
      </c>
      <c r="F223" s="123"/>
      <c r="G223">
        <v>9460.61</v>
      </c>
      <c r="H223">
        <v>9424.7999999999993</v>
      </c>
      <c r="I223">
        <v>9424.7999999999993</v>
      </c>
      <c r="J223">
        <v>9424.7999999999993</v>
      </c>
      <c r="K223">
        <v>0</v>
      </c>
    </row>
    <row r="224" spans="1:11" x14ac:dyDescent="0.3">
      <c r="A224">
        <v>91200</v>
      </c>
      <c r="B224">
        <v>10000</v>
      </c>
      <c r="C224" t="s">
        <v>1184</v>
      </c>
      <c r="D224" t="str">
        <f t="shared" si="3"/>
        <v>9120010000</v>
      </c>
      <c r="E224" s="122">
        <f>IFERROR(VLOOKUP(D224,PS!$A$2:$Z$1001,5,FALSE),0)</f>
        <v>149242.10125000001</v>
      </c>
      <c r="F224" s="123"/>
      <c r="G224">
        <v>145602.04999999999</v>
      </c>
      <c r="H224">
        <v>145602.04999999999</v>
      </c>
      <c r="I224">
        <v>146040.76999999999</v>
      </c>
      <c r="J224">
        <v>146040.76999999999</v>
      </c>
      <c r="K224">
        <v>-438.72</v>
      </c>
    </row>
    <row r="225" spans="1:11" x14ac:dyDescent="0.3">
      <c r="A225">
        <v>91200</v>
      </c>
      <c r="B225">
        <v>16000</v>
      </c>
      <c r="C225" t="s">
        <v>1185</v>
      </c>
      <c r="D225" t="str">
        <f t="shared" si="3"/>
        <v>9120016000</v>
      </c>
      <c r="E225" s="122">
        <f>IFERROR(VLOOKUP(D225,PS!$A$2:$Z$1001,5,FALSE),0)</f>
        <v>49831.937607374995</v>
      </c>
      <c r="F225" s="123"/>
      <c r="G225">
        <v>48412.68</v>
      </c>
      <c r="H225">
        <v>48412.68</v>
      </c>
      <c r="I225">
        <v>47791.89</v>
      </c>
      <c r="J225">
        <v>47791.89</v>
      </c>
      <c r="K225">
        <v>620.79</v>
      </c>
    </row>
    <row r="226" spans="1:11" x14ac:dyDescent="0.3">
      <c r="A226">
        <v>92000</v>
      </c>
      <c r="B226">
        <v>11000</v>
      </c>
      <c r="C226" t="s">
        <v>1186</v>
      </c>
      <c r="D226" t="str">
        <f t="shared" si="3"/>
        <v>9200011000</v>
      </c>
      <c r="E226" s="122">
        <f>IFERROR(VLOOKUP(D226,PS!$A$2:$Z$1001,5,FALSE),0)</f>
        <v>0</v>
      </c>
      <c r="F226" s="123"/>
      <c r="G226">
        <v>0</v>
      </c>
      <c r="H226">
        <v>0</v>
      </c>
      <c r="I226">
        <v>0</v>
      </c>
      <c r="J226">
        <v>0</v>
      </c>
      <c r="K226">
        <v>0</v>
      </c>
    </row>
    <row r="227" spans="1:11" x14ac:dyDescent="0.3">
      <c r="A227">
        <v>92000</v>
      </c>
      <c r="B227">
        <v>12000</v>
      </c>
      <c r="C227" t="s">
        <v>904</v>
      </c>
      <c r="D227" t="str">
        <f t="shared" si="3"/>
        <v>9200012000</v>
      </c>
      <c r="E227" s="122">
        <f>IFERROR(VLOOKUP(D227,PS!$A$2:$Z$1001,5,FALSE),0)</f>
        <v>54262.932149999993</v>
      </c>
      <c r="F227" s="123"/>
      <c r="G227">
        <v>52947.24</v>
      </c>
      <c r="H227">
        <v>52947.24</v>
      </c>
      <c r="I227">
        <v>43142.42</v>
      </c>
      <c r="J227">
        <v>43142.42</v>
      </c>
      <c r="K227">
        <v>9804.82</v>
      </c>
    </row>
    <row r="228" spans="1:11" x14ac:dyDescent="0.3">
      <c r="A228">
        <v>92000</v>
      </c>
      <c r="B228">
        <v>12001</v>
      </c>
      <c r="C228" t="s">
        <v>905</v>
      </c>
      <c r="D228" t="str">
        <f t="shared" si="3"/>
        <v>9200012001</v>
      </c>
      <c r="E228" s="122">
        <f>IFERROR(VLOOKUP(D228,PS!$A$2:$Z$1001,5,FALSE),0)</f>
        <v>15905.348837500002</v>
      </c>
      <c r="F228" s="123"/>
      <c r="G228">
        <v>15519.68</v>
      </c>
      <c r="H228">
        <v>15519.68</v>
      </c>
      <c r="I228">
        <v>15516.08</v>
      </c>
      <c r="J228">
        <v>15516.08</v>
      </c>
      <c r="K228">
        <v>3.6</v>
      </c>
    </row>
    <row r="229" spans="1:11" x14ac:dyDescent="0.3">
      <c r="A229">
        <v>92000</v>
      </c>
      <c r="B229">
        <v>12003</v>
      </c>
      <c r="C229" t="s">
        <v>906</v>
      </c>
      <c r="D229" t="str">
        <f t="shared" si="3"/>
        <v>9200012003</v>
      </c>
      <c r="E229" s="122">
        <f>IFERROR(VLOOKUP(D229,PS!$A$2:$Z$1001,5,FALSE),0)</f>
        <v>60908.723624999999</v>
      </c>
      <c r="F229" s="123"/>
      <c r="G229">
        <v>59431.8</v>
      </c>
      <c r="H229">
        <v>59431.8</v>
      </c>
      <c r="I229">
        <v>59396.25</v>
      </c>
      <c r="J229">
        <v>59396.25</v>
      </c>
      <c r="K229">
        <v>35.549999999999997</v>
      </c>
    </row>
    <row r="230" spans="1:11" x14ac:dyDescent="0.3">
      <c r="A230">
        <v>92000</v>
      </c>
      <c r="B230">
        <v>12004</v>
      </c>
      <c r="C230" t="s">
        <v>907</v>
      </c>
      <c r="D230" t="str">
        <f t="shared" si="3"/>
        <v>9200012004</v>
      </c>
      <c r="E230" s="122">
        <f>IFERROR(VLOOKUP(D230,PS!$A$2:$Z$1001,5,FALSE),0)</f>
        <v>103256.055375</v>
      </c>
      <c r="F230" s="123"/>
      <c r="G230">
        <v>100752.8</v>
      </c>
      <c r="H230">
        <v>100752.8</v>
      </c>
      <c r="I230">
        <v>96958.75</v>
      </c>
      <c r="J230">
        <v>96958.75</v>
      </c>
      <c r="K230">
        <v>3794.05</v>
      </c>
    </row>
    <row r="231" spans="1:11" x14ac:dyDescent="0.3">
      <c r="A231">
        <v>92000</v>
      </c>
      <c r="B231">
        <v>12006</v>
      </c>
      <c r="C231" t="s">
        <v>908</v>
      </c>
      <c r="D231" t="str">
        <f t="shared" si="3"/>
        <v>9200012006</v>
      </c>
      <c r="E231" s="122">
        <f>IFERROR(VLOOKUP(D231,PS!$A$2:$Z$1001,5,FALSE),0)</f>
        <v>37986.838762499996</v>
      </c>
      <c r="F231" s="123"/>
      <c r="G231">
        <v>37959.4</v>
      </c>
      <c r="H231">
        <v>37959.4</v>
      </c>
      <c r="I231">
        <v>36751.22</v>
      </c>
      <c r="J231">
        <v>36751.22</v>
      </c>
      <c r="K231">
        <v>1208.18</v>
      </c>
    </row>
    <row r="232" spans="1:11" x14ac:dyDescent="0.3">
      <c r="A232">
        <v>92000</v>
      </c>
      <c r="B232">
        <v>12100</v>
      </c>
      <c r="C232" t="s">
        <v>909</v>
      </c>
      <c r="D232" t="str">
        <f t="shared" si="3"/>
        <v>9200012100</v>
      </c>
      <c r="E232" s="122">
        <f>IFERROR(VLOOKUP(D232,PS!$A$2:$Z$1001,5,FALSE),0)</f>
        <v>147475.51682499997</v>
      </c>
      <c r="F232" s="123"/>
      <c r="G232">
        <v>145410.43</v>
      </c>
      <c r="H232">
        <v>145410.43</v>
      </c>
      <c r="I232">
        <v>136400.75</v>
      </c>
      <c r="J232">
        <v>136400.75</v>
      </c>
      <c r="K232">
        <v>9009.68</v>
      </c>
    </row>
    <row r="233" spans="1:11" x14ac:dyDescent="0.3">
      <c r="A233">
        <v>92000</v>
      </c>
      <c r="B233">
        <v>12101</v>
      </c>
      <c r="C233" t="s">
        <v>910</v>
      </c>
      <c r="D233" t="str">
        <f t="shared" si="3"/>
        <v>9200012101</v>
      </c>
      <c r="E233" s="122">
        <f>IFERROR(VLOOKUP(D233,PS!$A$2:$Z$1001,5,FALSE),0)</f>
        <v>175638.19053387534</v>
      </c>
      <c r="F233" s="123"/>
      <c r="G233">
        <v>162293.99</v>
      </c>
      <c r="H233">
        <v>162293.99</v>
      </c>
      <c r="I233">
        <v>152836.35</v>
      </c>
      <c r="J233">
        <v>152836.35</v>
      </c>
      <c r="K233">
        <v>9457.64</v>
      </c>
    </row>
    <row r="234" spans="1:11" x14ac:dyDescent="0.3">
      <c r="A234">
        <v>92000</v>
      </c>
      <c r="B234">
        <v>13000</v>
      </c>
      <c r="C234" t="s">
        <v>1187</v>
      </c>
      <c r="D234" t="str">
        <f t="shared" si="3"/>
        <v>9200013000</v>
      </c>
      <c r="E234" s="122">
        <f>IFERROR(VLOOKUP(D234,PS!$A$2:$Z$1001,5,FALSE),0)</f>
        <v>32397.338187500001</v>
      </c>
      <c r="F234" s="123"/>
      <c r="G234">
        <v>15653.37</v>
      </c>
      <c r="H234">
        <v>653.37</v>
      </c>
      <c r="I234">
        <v>0</v>
      </c>
      <c r="J234">
        <v>0</v>
      </c>
      <c r="K234">
        <v>653.37</v>
      </c>
    </row>
    <row r="235" spans="1:11" x14ac:dyDescent="0.3">
      <c r="A235">
        <v>92000</v>
      </c>
      <c r="B235">
        <v>13001</v>
      </c>
      <c r="C235" t="s">
        <v>1188</v>
      </c>
      <c r="D235" t="str">
        <f t="shared" si="3"/>
        <v>9200013001</v>
      </c>
      <c r="E235" s="122">
        <f>IFERROR(VLOOKUP(D235,PS!$A$2:$Z$1001,5,FALSE),0)</f>
        <v>0</v>
      </c>
      <c r="F235" s="123"/>
      <c r="G235">
        <v>1000</v>
      </c>
      <c r="H235">
        <v>1000</v>
      </c>
      <c r="I235">
        <v>0</v>
      </c>
      <c r="J235">
        <v>0</v>
      </c>
      <c r="K235">
        <v>1000</v>
      </c>
    </row>
    <row r="236" spans="1:11" x14ac:dyDescent="0.3">
      <c r="A236">
        <v>92000</v>
      </c>
      <c r="B236">
        <v>13002</v>
      </c>
      <c r="C236" t="s">
        <v>911</v>
      </c>
      <c r="D236" t="str">
        <f t="shared" si="3"/>
        <v>9200013002</v>
      </c>
      <c r="E236" s="122">
        <f>IFERROR(VLOOKUP(D236,PS!$A$2:$Z$1001,5,FALSE),0)</f>
        <v>1397.9196000000002</v>
      </c>
      <c r="F236" s="123"/>
      <c r="G236">
        <v>1364.16</v>
      </c>
      <c r="H236">
        <v>1364.16</v>
      </c>
      <c r="I236">
        <v>0</v>
      </c>
      <c r="J236">
        <v>0</v>
      </c>
      <c r="K236">
        <v>1364.16</v>
      </c>
    </row>
    <row r="237" spans="1:11" x14ac:dyDescent="0.3">
      <c r="A237">
        <v>92000</v>
      </c>
      <c r="B237">
        <v>13101</v>
      </c>
      <c r="C237" t="s">
        <v>912</v>
      </c>
      <c r="D237" t="str">
        <f t="shared" si="3"/>
        <v>9200013101</v>
      </c>
      <c r="E237" s="122">
        <f>IFERROR(VLOOKUP(D237,PS!$A$2:$Z$1001,5,FALSE),0)</f>
        <v>0</v>
      </c>
      <c r="F237" s="123"/>
      <c r="G237">
        <v>15296.58</v>
      </c>
      <c r="H237">
        <v>15296.58</v>
      </c>
      <c r="I237">
        <v>15944.51</v>
      </c>
      <c r="J237">
        <v>15944.51</v>
      </c>
      <c r="K237">
        <v>-647.92999999999995</v>
      </c>
    </row>
    <row r="238" spans="1:11" x14ac:dyDescent="0.3">
      <c r="A238">
        <v>92000</v>
      </c>
      <c r="B238">
        <v>13102</v>
      </c>
      <c r="C238" t="s">
        <v>913</v>
      </c>
      <c r="D238" t="str">
        <f t="shared" si="3"/>
        <v>9200013102</v>
      </c>
      <c r="E238" s="122">
        <f>IFERROR(VLOOKUP(D238,PS!$A$2:$Z$1001,5,FALSE),0)</f>
        <v>0</v>
      </c>
      <c r="F238" s="123"/>
      <c r="G238">
        <v>1507</v>
      </c>
      <c r="H238">
        <v>1507</v>
      </c>
      <c r="I238">
        <v>1362.39</v>
      </c>
      <c r="J238">
        <v>1362.39</v>
      </c>
      <c r="K238">
        <v>144.61000000000001</v>
      </c>
    </row>
    <row r="239" spans="1:11" x14ac:dyDescent="0.3">
      <c r="A239">
        <v>92000</v>
      </c>
      <c r="B239">
        <v>15000</v>
      </c>
      <c r="C239" t="s">
        <v>1189</v>
      </c>
      <c r="D239" t="str">
        <f t="shared" si="3"/>
        <v>9200015000</v>
      </c>
      <c r="E239" s="122">
        <f>IFERROR(VLOOKUP(D239,PS!$A$2:$Z$1001,5,FALSE),0)</f>
        <v>68589.962250000011</v>
      </c>
      <c r="F239" s="123"/>
      <c r="G239">
        <v>62282.89</v>
      </c>
      <c r="H239">
        <v>62282.89</v>
      </c>
      <c r="I239">
        <v>73553.509999999995</v>
      </c>
      <c r="J239">
        <v>73553.509999999995</v>
      </c>
      <c r="K239">
        <v>-11270.62</v>
      </c>
    </row>
    <row r="240" spans="1:11" x14ac:dyDescent="0.3">
      <c r="A240">
        <v>92000</v>
      </c>
      <c r="B240">
        <v>15100</v>
      </c>
      <c r="C240" t="s">
        <v>914</v>
      </c>
      <c r="D240" t="str">
        <f t="shared" si="3"/>
        <v>9200015100</v>
      </c>
      <c r="E240" s="122">
        <f>IFERROR(VLOOKUP(D240,PS!$A$2:$Z$1001,5,FALSE),0)</f>
        <v>3000</v>
      </c>
      <c r="F240" s="123"/>
      <c r="G240">
        <v>3000</v>
      </c>
      <c r="H240">
        <v>3000</v>
      </c>
      <c r="I240">
        <v>0</v>
      </c>
      <c r="J240">
        <v>0</v>
      </c>
      <c r="K240">
        <v>3000</v>
      </c>
    </row>
    <row r="241" spans="1:11" x14ac:dyDescent="0.3">
      <c r="A241">
        <v>92000</v>
      </c>
      <c r="B241">
        <v>16000</v>
      </c>
      <c r="C241" t="s">
        <v>915</v>
      </c>
      <c r="D241" t="str">
        <f t="shared" si="3"/>
        <v>9200016000</v>
      </c>
      <c r="E241" s="122">
        <f>IFERROR(VLOOKUP(D241,PS!$A$2:$Z$1001,5,FALSE),0)</f>
        <v>192292.49418451375</v>
      </c>
      <c r="F241" s="123"/>
      <c r="G241">
        <v>218376.87</v>
      </c>
      <c r="H241">
        <v>179976.87</v>
      </c>
      <c r="I241">
        <v>179087.05</v>
      </c>
      <c r="J241">
        <v>179087.05</v>
      </c>
      <c r="K241">
        <v>889.82</v>
      </c>
    </row>
    <row r="242" spans="1:11" x14ac:dyDescent="0.3">
      <c r="A242">
        <v>92320</v>
      </c>
      <c r="B242">
        <v>12003</v>
      </c>
      <c r="C242" t="s">
        <v>916</v>
      </c>
      <c r="D242" t="str">
        <f t="shared" si="3"/>
        <v>9232012003</v>
      </c>
      <c r="E242" s="122">
        <f>IFERROR(VLOOKUP(D242,PS!$A$2:$Z$1001,5,FALSE),0)</f>
        <v>12181.744725</v>
      </c>
      <c r="F242" s="123"/>
      <c r="G242">
        <v>11886.36</v>
      </c>
      <c r="H242">
        <v>11886.36</v>
      </c>
      <c r="I242">
        <v>11879.25</v>
      </c>
      <c r="J242">
        <v>11879.25</v>
      </c>
      <c r="K242">
        <v>7.11</v>
      </c>
    </row>
    <row r="243" spans="1:11" x14ac:dyDescent="0.3">
      <c r="A243">
        <v>92320</v>
      </c>
      <c r="B243">
        <v>12006</v>
      </c>
      <c r="C243" t="s">
        <v>1053</v>
      </c>
      <c r="D243" t="str">
        <f t="shared" ref="D243" si="5">A243&amp;B243</f>
        <v>9232012006</v>
      </c>
      <c r="E243" s="122">
        <f>IFERROR(VLOOKUP(D243,PS!$A$2:$Z$1001,5,FALSE),0)</f>
        <v>445.75917499999997</v>
      </c>
      <c r="F243" s="123"/>
    </row>
    <row r="244" spans="1:11" x14ac:dyDescent="0.3">
      <c r="A244">
        <v>92320</v>
      </c>
      <c r="B244">
        <v>12100</v>
      </c>
      <c r="C244" t="s">
        <v>1190</v>
      </c>
      <c r="D244" t="str">
        <f t="shared" si="3"/>
        <v>9232012100</v>
      </c>
      <c r="E244" s="122">
        <f>IFERROR(VLOOKUP(D244,PS!$A$2:$Z$1001,5,FALSE),0)</f>
        <v>8796.4208500000004</v>
      </c>
      <c r="G244">
        <v>8583.19</v>
      </c>
      <c r="H244">
        <v>8583.19</v>
      </c>
      <c r="I244">
        <v>8577.66</v>
      </c>
      <c r="J244">
        <v>8577.66</v>
      </c>
      <c r="K244">
        <v>5.53</v>
      </c>
    </row>
    <row r="245" spans="1:11" x14ac:dyDescent="0.3">
      <c r="A245">
        <v>92320</v>
      </c>
      <c r="B245">
        <v>12101</v>
      </c>
      <c r="C245" t="s">
        <v>917</v>
      </c>
      <c r="D245" t="str">
        <f t="shared" si="3"/>
        <v>9232012101</v>
      </c>
      <c r="E245" s="122">
        <f>IFERROR(VLOOKUP(D245,PS!$A$2:$Z$1001,5,FALSE),0)</f>
        <v>9887.0233333333326</v>
      </c>
      <c r="G245">
        <v>8683.14</v>
      </c>
      <c r="H245">
        <v>8683.14</v>
      </c>
      <c r="I245">
        <v>8678.6200000000008</v>
      </c>
      <c r="J245">
        <v>8678.6200000000008</v>
      </c>
      <c r="K245">
        <v>4.5199999999999996</v>
      </c>
    </row>
    <row r="246" spans="1:11" x14ac:dyDescent="0.3">
      <c r="A246">
        <v>92320</v>
      </c>
      <c r="B246">
        <v>15000</v>
      </c>
      <c r="C246" t="s">
        <v>1191</v>
      </c>
      <c r="D246" t="str">
        <f t="shared" si="3"/>
        <v>9232015000</v>
      </c>
      <c r="E246" s="122">
        <f>IFERROR(VLOOKUP(D246,PS!$A$2:$Z$1001,5,FALSE),0)</f>
        <v>3189.70775</v>
      </c>
      <c r="G246">
        <v>3111.91</v>
      </c>
      <c r="H246">
        <v>3111.91</v>
      </c>
      <c r="I246">
        <v>3811.36</v>
      </c>
      <c r="J246">
        <v>3811.36</v>
      </c>
      <c r="K246">
        <v>-699.45</v>
      </c>
    </row>
    <row r="247" spans="1:11" x14ac:dyDescent="0.3">
      <c r="A247">
        <v>92320</v>
      </c>
      <c r="B247">
        <v>15100</v>
      </c>
      <c r="C247" t="s">
        <v>1192</v>
      </c>
      <c r="D247" t="str">
        <f t="shared" si="3"/>
        <v>9232015100</v>
      </c>
      <c r="E247" s="122">
        <f>IFERROR(VLOOKUP(D247,PS!$A$2:$Z$1001,5,FALSE),0)</f>
        <v>200</v>
      </c>
      <c r="G247">
        <v>200</v>
      </c>
      <c r="H247">
        <v>200</v>
      </c>
      <c r="I247">
        <v>0</v>
      </c>
      <c r="J247">
        <v>0</v>
      </c>
      <c r="K247">
        <v>200</v>
      </c>
    </row>
    <row r="248" spans="1:11" x14ac:dyDescent="0.3">
      <c r="A248">
        <v>92320</v>
      </c>
      <c r="B248">
        <v>16000</v>
      </c>
      <c r="C248" t="s">
        <v>1193</v>
      </c>
      <c r="D248" t="str">
        <f t="shared" si="3"/>
        <v>9232016000</v>
      </c>
      <c r="E248" s="122">
        <f>IFERROR(VLOOKUP(D248,PS!$A$2:$Z$1001,5,FALSE),0)</f>
        <v>10558.865708672498</v>
      </c>
      <c r="G248">
        <v>10340.799999999999</v>
      </c>
      <c r="H248">
        <v>10340.799999999999</v>
      </c>
      <c r="I248">
        <v>10371.209999999999</v>
      </c>
      <c r="J248">
        <v>10371.209999999999</v>
      </c>
      <c r="K248">
        <v>-30.41</v>
      </c>
    </row>
    <row r="249" spans="1:11" x14ac:dyDescent="0.3">
      <c r="A249">
        <v>93100</v>
      </c>
      <c r="B249">
        <v>12000</v>
      </c>
      <c r="C249" t="s">
        <v>918</v>
      </c>
      <c r="D249" t="str">
        <f t="shared" si="3"/>
        <v>9310012000</v>
      </c>
      <c r="E249" s="122">
        <f>IFERROR(VLOOKUP(D249,PS!$A$2:$Z$1001,5,FALSE),0)</f>
        <v>18087.644049999999</v>
      </c>
      <c r="G249">
        <v>17649.080000000002</v>
      </c>
      <c r="H249">
        <v>17649.080000000002</v>
      </c>
      <c r="I249">
        <v>17639.87</v>
      </c>
      <c r="J249">
        <v>17639.87</v>
      </c>
      <c r="K249">
        <v>9.2100000000000009</v>
      </c>
    </row>
    <row r="250" spans="1:11" x14ac:dyDescent="0.3">
      <c r="A250">
        <v>93100</v>
      </c>
      <c r="B250">
        <v>12006</v>
      </c>
      <c r="C250" t="s">
        <v>1194</v>
      </c>
      <c r="D250" t="str">
        <f t="shared" si="3"/>
        <v>9310012006</v>
      </c>
      <c r="E250" s="122">
        <f>IFERROR(VLOOKUP(D250,PS!$A$2:$Z$1001,5,FALSE),0)</f>
        <v>2784.8286499999999</v>
      </c>
      <c r="G250">
        <v>2037.6</v>
      </c>
      <c r="H250">
        <v>2037.6</v>
      </c>
      <c r="I250">
        <v>2036.94</v>
      </c>
      <c r="J250">
        <v>2036.94</v>
      </c>
      <c r="K250">
        <v>0.66</v>
      </c>
    </row>
    <row r="251" spans="1:11" x14ac:dyDescent="0.3">
      <c r="A251">
        <v>93100</v>
      </c>
      <c r="B251">
        <v>12100</v>
      </c>
      <c r="C251" t="s">
        <v>1195</v>
      </c>
      <c r="D251" t="str">
        <f t="shared" si="3"/>
        <v>9310012100</v>
      </c>
      <c r="E251" s="122">
        <f>IFERROR(VLOOKUP(D251,PS!$A$2:$Z$1001,5,FALSE),0)</f>
        <v>16713.993887499997</v>
      </c>
      <c r="G251">
        <v>16308.58</v>
      </c>
      <c r="H251">
        <v>16308.58</v>
      </c>
      <c r="I251">
        <v>16298.37</v>
      </c>
      <c r="J251">
        <v>16298.37</v>
      </c>
      <c r="K251">
        <v>10.210000000000001</v>
      </c>
    </row>
    <row r="252" spans="1:11" x14ac:dyDescent="0.3">
      <c r="A252">
        <v>93100</v>
      </c>
      <c r="B252">
        <v>12101</v>
      </c>
      <c r="C252" t="s">
        <v>1196</v>
      </c>
      <c r="D252" t="str">
        <f t="shared" si="3"/>
        <v>9310012101</v>
      </c>
      <c r="E252" s="122">
        <f>IFERROR(VLOOKUP(D252,PS!$A$2:$Z$1001,5,FALSE),0)</f>
        <v>22931.736666666664</v>
      </c>
      <c r="G252">
        <v>21035.61</v>
      </c>
      <c r="H252">
        <v>21035.61</v>
      </c>
      <c r="I252">
        <v>21024.98</v>
      </c>
      <c r="J252">
        <v>21024.98</v>
      </c>
      <c r="K252">
        <v>10.63</v>
      </c>
    </row>
    <row r="253" spans="1:11" x14ac:dyDescent="0.3">
      <c r="A253">
        <v>93100</v>
      </c>
      <c r="B253">
        <v>15000</v>
      </c>
      <c r="C253" t="s">
        <v>1197</v>
      </c>
      <c r="D253" t="str">
        <f t="shared" si="3"/>
        <v>9310015000</v>
      </c>
      <c r="E253" s="122">
        <f>IFERROR(VLOOKUP(D253,PS!$A$2:$Z$1001,5,FALSE),0)</f>
        <v>4263.3850000000002</v>
      </c>
      <c r="G253">
        <v>4159.3999999999996</v>
      </c>
      <c r="H253">
        <v>4159.3999999999996</v>
      </c>
      <c r="I253">
        <v>5808.6</v>
      </c>
      <c r="J253">
        <v>5808.6</v>
      </c>
      <c r="K253">
        <v>-1649.2</v>
      </c>
    </row>
    <row r="254" spans="1:11" x14ac:dyDescent="0.3">
      <c r="A254">
        <v>93100</v>
      </c>
      <c r="B254">
        <v>15100</v>
      </c>
      <c r="C254" t="s">
        <v>1198</v>
      </c>
      <c r="D254" t="str">
        <f t="shared" si="3"/>
        <v>9310015100</v>
      </c>
      <c r="E254" s="122">
        <f>IFERROR(VLOOKUP(D254,PS!$A$2:$Z$1001,5,FALSE),0)</f>
        <v>800</v>
      </c>
      <c r="G254">
        <v>800</v>
      </c>
      <c r="H254">
        <v>800</v>
      </c>
      <c r="I254">
        <v>0</v>
      </c>
      <c r="J254">
        <v>0</v>
      </c>
      <c r="K254">
        <v>800</v>
      </c>
    </row>
    <row r="255" spans="1:11" x14ac:dyDescent="0.3">
      <c r="A255">
        <v>93100</v>
      </c>
      <c r="B255">
        <v>16000</v>
      </c>
      <c r="C255" t="s">
        <v>919</v>
      </c>
      <c r="D255" t="str">
        <f t="shared" si="3"/>
        <v>9310016000</v>
      </c>
      <c r="E255" s="122">
        <f>IFERROR(VLOOKUP(D255,PS!$A$2:$Z$1001,5,FALSE),0)</f>
        <v>16803.981670687499</v>
      </c>
      <c r="G255">
        <v>16123.64</v>
      </c>
      <c r="H255">
        <v>16123.64</v>
      </c>
      <c r="I255">
        <v>14908.49</v>
      </c>
      <c r="J255">
        <v>14908.49</v>
      </c>
      <c r="K255">
        <v>1215.1500000000001</v>
      </c>
    </row>
    <row r="256" spans="1:11" x14ac:dyDescent="0.3">
      <c r="A256">
        <v>93400</v>
      </c>
      <c r="B256">
        <v>12000</v>
      </c>
      <c r="C256" t="s">
        <v>1199</v>
      </c>
      <c r="D256" t="str">
        <f t="shared" si="3"/>
        <v>9340012000</v>
      </c>
      <c r="E256" s="122">
        <f>IFERROR(VLOOKUP(D256,PS!$A$2:$Z$1001,5,FALSE),0)</f>
        <v>18087.644049999999</v>
      </c>
      <c r="G256">
        <v>17649.080000000002</v>
      </c>
      <c r="H256">
        <v>17649.080000000002</v>
      </c>
      <c r="I256">
        <v>17639.87</v>
      </c>
      <c r="J256">
        <v>17639.87</v>
      </c>
      <c r="K256">
        <v>9.2100000000000009</v>
      </c>
    </row>
    <row r="257" spans="1:11" x14ac:dyDescent="0.3">
      <c r="A257">
        <v>93400</v>
      </c>
      <c r="B257">
        <v>12006</v>
      </c>
      <c r="C257" t="s">
        <v>1200</v>
      </c>
      <c r="D257" t="str">
        <f t="shared" si="3"/>
        <v>9340012006</v>
      </c>
      <c r="E257" s="122">
        <f>IFERROR(VLOOKUP(D257,PS!$A$2:$Z$1001,5,FALSE),0)</f>
        <v>2088.6214875000001</v>
      </c>
      <c r="G257">
        <v>2037.6</v>
      </c>
      <c r="H257">
        <v>2037.6</v>
      </c>
      <c r="I257">
        <v>2036.19</v>
      </c>
      <c r="J257">
        <v>2036.19</v>
      </c>
      <c r="K257">
        <v>1.41</v>
      </c>
    </row>
    <row r="258" spans="1:11" x14ac:dyDescent="0.3">
      <c r="A258">
        <v>93400</v>
      </c>
      <c r="B258">
        <v>12100</v>
      </c>
      <c r="C258" t="s">
        <v>1201</v>
      </c>
      <c r="D258" t="str">
        <f t="shared" si="3"/>
        <v>9340012100</v>
      </c>
      <c r="E258" s="122">
        <f>IFERROR(VLOOKUP(D258,PS!$A$2:$Z$1001,5,FALSE),0)</f>
        <v>16713.993887499997</v>
      </c>
      <c r="G258">
        <v>16308.58</v>
      </c>
      <c r="H258">
        <v>16308.58</v>
      </c>
      <c r="I258">
        <v>16298.37</v>
      </c>
      <c r="J258">
        <v>16298.37</v>
      </c>
      <c r="K258">
        <v>10.210000000000001</v>
      </c>
    </row>
    <row r="259" spans="1:11" x14ac:dyDescent="0.3">
      <c r="A259">
        <v>93400</v>
      </c>
      <c r="B259">
        <v>12101</v>
      </c>
      <c r="C259" t="s">
        <v>1202</v>
      </c>
      <c r="D259" t="str">
        <f t="shared" si="3"/>
        <v>9340012101</v>
      </c>
      <c r="E259" s="122">
        <f>IFERROR(VLOOKUP(D259,PS!$A$2:$Z$1001,5,FALSE),0)</f>
        <v>22931.736666666664</v>
      </c>
      <c r="G259">
        <v>21035.61</v>
      </c>
      <c r="H259">
        <v>21035.61</v>
      </c>
      <c r="I259">
        <v>21024.98</v>
      </c>
      <c r="J259">
        <v>21024.98</v>
      </c>
      <c r="K259">
        <v>10.63</v>
      </c>
    </row>
    <row r="260" spans="1:11" x14ac:dyDescent="0.3">
      <c r="A260">
        <v>93400</v>
      </c>
      <c r="B260">
        <v>15000</v>
      </c>
      <c r="C260" t="s">
        <v>1203</v>
      </c>
      <c r="D260" t="str">
        <f t="shared" si="3"/>
        <v>9340015000</v>
      </c>
      <c r="E260" s="122">
        <f>IFERROR(VLOOKUP(D260,PS!$A$2:$Z$1001,5,FALSE),0)</f>
        <v>3529.8130000000001</v>
      </c>
      <c r="G260">
        <v>3443.72</v>
      </c>
      <c r="H260">
        <v>3443.72</v>
      </c>
      <c r="I260">
        <v>5193.04</v>
      </c>
      <c r="J260">
        <v>5193.04</v>
      </c>
      <c r="K260">
        <v>-1749.32</v>
      </c>
    </row>
    <row r="261" spans="1:11" x14ac:dyDescent="0.3">
      <c r="A261">
        <v>93400</v>
      </c>
      <c r="B261">
        <v>15100</v>
      </c>
      <c r="C261" t="s">
        <v>920</v>
      </c>
      <c r="D261" t="str">
        <f t="shared" si="3"/>
        <v>9340015100</v>
      </c>
      <c r="E261" s="122">
        <f>IFERROR(VLOOKUP(D261,PS!$A$2:$Z$1001,5,FALSE),0)</f>
        <v>800</v>
      </c>
      <c r="G261">
        <v>800</v>
      </c>
      <c r="H261">
        <v>800</v>
      </c>
      <c r="I261">
        <v>0</v>
      </c>
      <c r="J261">
        <v>0</v>
      </c>
      <c r="K261">
        <v>800</v>
      </c>
    </row>
    <row r="262" spans="1:11" x14ac:dyDescent="0.3">
      <c r="A262">
        <v>93400</v>
      </c>
      <c r="B262">
        <v>16000</v>
      </c>
      <c r="C262" t="s">
        <v>1204</v>
      </c>
      <c r="D262" t="str">
        <f t="shared" si="3"/>
        <v>9340016000</v>
      </c>
      <c r="E262" s="122">
        <f>IFERROR(VLOOKUP(D262,PS!$A$2:$Z$1001,5,FALSE),0)</f>
        <v>16425.090192624997</v>
      </c>
      <c r="G262">
        <v>15935.05</v>
      </c>
      <c r="H262">
        <v>15935.05</v>
      </c>
      <c r="I262">
        <v>14823.75</v>
      </c>
      <c r="J262">
        <v>14823.75</v>
      </c>
      <c r="K262">
        <v>1111.3</v>
      </c>
    </row>
    <row r="264" spans="1:11" x14ac:dyDescent="0.3">
      <c r="D264" t="s">
        <v>1233</v>
      </c>
      <c r="E264" s="122">
        <f>SUM(E2:E263)</f>
        <v>4533926.6588459369</v>
      </c>
      <c r="G264" s="122">
        <f>SUM(G2:G263)</f>
        <v>4255727.8500000006</v>
      </c>
      <c r="H264" s="122">
        <f>SUM(H2:H263)</f>
        <v>4785817.8600000022</v>
      </c>
      <c r="I264" s="122">
        <f>SUM(I2:I263)</f>
        <v>4556263.9000000041</v>
      </c>
      <c r="J264" s="122">
        <f>SUM(J2:J263)</f>
        <v>4556263.9000000041</v>
      </c>
      <c r="K264" s="122">
        <f>SUM(K2:K263)</f>
        <v>229553.96</v>
      </c>
    </row>
    <row r="266" spans="1:11" x14ac:dyDescent="0.3">
      <c r="E266" s="125">
        <f>IFERROR(VLOOKUP(D264,PS!$D$2:$Z$1001,2,FALSE),0)</f>
        <v>4533926.6588459378</v>
      </c>
    </row>
    <row r="267" spans="1:11" x14ac:dyDescent="0.3">
      <c r="E267" s="125">
        <f>E266-E264</f>
        <v>0</v>
      </c>
    </row>
  </sheetData>
  <autoFilter ref="A1:M262" xr:uid="{871432DF-0E81-466C-9598-8C03A532875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EEE66-CA70-4F55-A237-5EC4B1FD984E}">
  <sheetPr>
    <tabColor rgb="FFFFFF00"/>
  </sheetPr>
  <dimension ref="A1:E290"/>
  <sheetViews>
    <sheetView topLeftCell="A137" workbookViewId="0">
      <selection activeCell="F237" sqref="F237"/>
    </sheetView>
  </sheetViews>
  <sheetFormatPr baseColWidth="10" defaultRowHeight="14.4" x14ac:dyDescent="0.3"/>
  <cols>
    <col min="4" max="4" width="47" customWidth="1"/>
    <col min="5" max="5" width="30.109375" customWidth="1"/>
  </cols>
  <sheetData>
    <row r="1" spans="1:5" x14ac:dyDescent="0.3">
      <c r="B1" s="132" t="s">
        <v>1230</v>
      </c>
      <c r="C1" s="132" t="s">
        <v>1231</v>
      </c>
      <c r="D1" s="133" t="s">
        <v>2</v>
      </c>
      <c r="E1" s="134" t="s">
        <v>1232</v>
      </c>
    </row>
    <row r="2" spans="1:5" x14ac:dyDescent="0.3">
      <c r="A2" s="143" t="str">
        <f>B2&amp;C2</f>
        <v>1300012001</v>
      </c>
      <c r="B2" s="144" t="s">
        <v>1262</v>
      </c>
      <c r="C2" s="144" t="s">
        <v>1263</v>
      </c>
      <c r="D2" s="133" t="s">
        <v>984</v>
      </c>
      <c r="E2" s="134">
        <v>15905.348837500002</v>
      </c>
    </row>
    <row r="3" spans="1:5" x14ac:dyDescent="0.3">
      <c r="A3" s="143" t="str">
        <f t="shared" ref="A3:A66" si="0">B3&amp;C3</f>
        <v>1300012002</v>
      </c>
      <c r="B3" s="132">
        <v>13000</v>
      </c>
      <c r="C3" s="132">
        <v>12002</v>
      </c>
      <c r="D3" s="133" t="s">
        <v>985</v>
      </c>
      <c r="E3" s="134">
        <v>42546.908475000004</v>
      </c>
    </row>
    <row r="4" spans="1:5" x14ac:dyDescent="0.3">
      <c r="A4" s="143" t="str">
        <f t="shared" si="0"/>
        <v>1300012003</v>
      </c>
      <c r="B4" s="144" t="s">
        <v>1262</v>
      </c>
      <c r="C4" s="144" t="s">
        <v>1264</v>
      </c>
      <c r="D4" s="133" t="s">
        <v>986</v>
      </c>
      <c r="E4" s="134">
        <v>182726.17087499998</v>
      </c>
    </row>
    <row r="5" spans="1:5" x14ac:dyDescent="0.3">
      <c r="A5" s="143" t="str">
        <f t="shared" si="0"/>
        <v>1300012006</v>
      </c>
      <c r="B5" s="144" t="s">
        <v>1262</v>
      </c>
      <c r="C5" s="144" t="s">
        <v>1265</v>
      </c>
      <c r="D5" s="133" t="s">
        <v>987</v>
      </c>
      <c r="E5" s="134">
        <v>32768.615524999994</v>
      </c>
    </row>
    <row r="6" spans="1:5" x14ac:dyDescent="0.3">
      <c r="A6" s="143" t="str">
        <f t="shared" si="0"/>
        <v>1300012100</v>
      </c>
      <c r="B6" s="144" t="s">
        <v>1262</v>
      </c>
      <c r="C6" s="144" t="s">
        <v>1266</v>
      </c>
      <c r="D6" s="133" t="s">
        <v>988</v>
      </c>
      <c r="E6" s="134">
        <v>174164.10243749994</v>
      </c>
    </row>
    <row r="7" spans="1:5" x14ac:dyDescent="0.3">
      <c r="A7" s="143" t="str">
        <f t="shared" si="0"/>
        <v>1300012101</v>
      </c>
      <c r="B7" s="144" t="s">
        <v>1262</v>
      </c>
      <c r="C7" s="144" t="s">
        <v>1267</v>
      </c>
      <c r="D7" s="133" t="s">
        <v>989</v>
      </c>
      <c r="E7" s="134">
        <v>164126.08669402986</v>
      </c>
    </row>
    <row r="8" spans="1:5" x14ac:dyDescent="0.3">
      <c r="A8" s="143" t="str">
        <f t="shared" si="0"/>
        <v>1300015000</v>
      </c>
      <c r="B8" s="144" t="s">
        <v>1262</v>
      </c>
      <c r="C8" s="144" t="s">
        <v>1268</v>
      </c>
      <c r="D8" s="133" t="s">
        <v>990</v>
      </c>
      <c r="E8" s="134">
        <v>69251.333249999981</v>
      </c>
    </row>
    <row r="9" spans="1:5" x14ac:dyDescent="0.3">
      <c r="A9" s="143" t="str">
        <f t="shared" si="0"/>
        <v>1300015100</v>
      </c>
      <c r="B9" s="144" t="s">
        <v>1262</v>
      </c>
      <c r="C9" s="144" t="s">
        <v>1269</v>
      </c>
      <c r="D9" s="133" t="s">
        <v>991</v>
      </c>
      <c r="E9" s="134">
        <v>45000</v>
      </c>
    </row>
    <row r="10" spans="1:5" x14ac:dyDescent="0.3">
      <c r="A10" s="143" t="str">
        <f t="shared" si="0"/>
        <v>1300016203</v>
      </c>
      <c r="B10" s="132">
        <v>13000</v>
      </c>
      <c r="C10" s="132">
        <v>16203</v>
      </c>
      <c r="D10" s="133" t="s">
        <v>992</v>
      </c>
      <c r="E10" s="134">
        <v>0</v>
      </c>
    </row>
    <row r="11" spans="1:5" x14ac:dyDescent="0.3">
      <c r="A11" s="143" t="str">
        <f t="shared" si="0"/>
        <v>1300016000</v>
      </c>
      <c r="B11" s="144" t="s">
        <v>1262</v>
      </c>
      <c r="C11" s="144" t="s">
        <v>1270</v>
      </c>
      <c r="D11" s="133" t="s">
        <v>993</v>
      </c>
      <c r="E11" s="134">
        <v>241248.01335847744</v>
      </c>
    </row>
    <row r="12" spans="1:5" x14ac:dyDescent="0.3">
      <c r="A12" s="143" t="str">
        <f t="shared" si="0"/>
        <v>1510012000</v>
      </c>
      <c r="B12" s="144" t="s">
        <v>1269</v>
      </c>
      <c r="C12" s="144" t="s">
        <v>1271</v>
      </c>
      <c r="D12" s="133" t="s">
        <v>994</v>
      </c>
      <c r="E12" s="134">
        <v>36175.288099999998</v>
      </c>
    </row>
    <row r="13" spans="1:5" x14ac:dyDescent="0.3">
      <c r="A13" s="143" t="str">
        <f t="shared" si="0"/>
        <v>1510012001</v>
      </c>
      <c r="B13" s="132">
        <v>15100</v>
      </c>
      <c r="C13" s="132">
        <v>12001</v>
      </c>
      <c r="D13" s="133" t="s">
        <v>995</v>
      </c>
      <c r="E13" s="134">
        <v>31810.697675000003</v>
      </c>
    </row>
    <row r="14" spans="1:5" x14ac:dyDescent="0.3">
      <c r="A14" s="143" t="str">
        <f t="shared" si="0"/>
        <v>1510012006</v>
      </c>
      <c r="B14" s="144" t="s">
        <v>1269</v>
      </c>
      <c r="C14" s="144" t="s">
        <v>1265</v>
      </c>
      <c r="D14" s="133" t="s">
        <v>996</v>
      </c>
      <c r="E14" s="134">
        <v>9254.2201874999992</v>
      </c>
    </row>
    <row r="15" spans="1:5" x14ac:dyDescent="0.3">
      <c r="A15" s="143" t="str">
        <f t="shared" si="0"/>
        <v>1510012100</v>
      </c>
      <c r="B15" s="144" t="s">
        <v>1269</v>
      </c>
      <c r="C15" s="144" t="s">
        <v>1266</v>
      </c>
      <c r="D15" s="133" t="s">
        <v>792</v>
      </c>
      <c r="E15" s="134">
        <v>44207.148125</v>
      </c>
    </row>
    <row r="16" spans="1:5" x14ac:dyDescent="0.3">
      <c r="A16" s="143" t="str">
        <f t="shared" si="0"/>
        <v>1510012101</v>
      </c>
      <c r="B16" s="144" t="s">
        <v>1269</v>
      </c>
      <c r="C16" s="144" t="s">
        <v>1267</v>
      </c>
      <c r="D16" s="133" t="s">
        <v>997</v>
      </c>
      <c r="E16" s="134">
        <v>51060.201666666668</v>
      </c>
    </row>
    <row r="17" spans="1:5" x14ac:dyDescent="0.3">
      <c r="A17" s="143" t="str">
        <f t="shared" si="0"/>
        <v>1510013001</v>
      </c>
      <c r="B17" s="144" t="s">
        <v>1269</v>
      </c>
      <c r="C17" s="144" t="s">
        <v>1272</v>
      </c>
      <c r="D17" s="133" t="s">
        <v>998</v>
      </c>
      <c r="E17" s="134">
        <v>0</v>
      </c>
    </row>
    <row r="18" spans="1:5" x14ac:dyDescent="0.3">
      <c r="A18" s="143" t="str">
        <f t="shared" si="0"/>
        <v>1510015000</v>
      </c>
      <c r="B18" s="144" t="s">
        <v>1269</v>
      </c>
      <c r="C18" s="144" t="s">
        <v>1268</v>
      </c>
      <c r="D18" s="133" t="s">
        <v>999</v>
      </c>
      <c r="E18" s="134">
        <v>17470.537499999999</v>
      </c>
    </row>
    <row r="19" spans="1:5" x14ac:dyDescent="0.3">
      <c r="A19" s="143" t="str">
        <f t="shared" si="0"/>
        <v>1510015100</v>
      </c>
      <c r="B19" s="144" t="s">
        <v>1269</v>
      </c>
      <c r="C19" s="144" t="s">
        <v>1269</v>
      </c>
      <c r="D19" s="133" t="s">
        <v>1000</v>
      </c>
      <c r="E19" s="134">
        <v>200</v>
      </c>
    </row>
    <row r="20" spans="1:5" x14ac:dyDescent="0.3">
      <c r="A20" s="143" t="str">
        <f t="shared" si="0"/>
        <v>1510016203</v>
      </c>
      <c r="B20" s="132">
        <v>15100</v>
      </c>
      <c r="C20" s="132">
        <v>16203</v>
      </c>
      <c r="D20" s="133" t="s">
        <v>1001</v>
      </c>
      <c r="E20" s="134">
        <v>0</v>
      </c>
    </row>
    <row r="21" spans="1:5" x14ac:dyDescent="0.3">
      <c r="A21" s="143" t="str">
        <f t="shared" si="0"/>
        <v>1510016000</v>
      </c>
      <c r="B21" s="144" t="s">
        <v>1269</v>
      </c>
      <c r="C21" s="144" t="s">
        <v>1270</v>
      </c>
      <c r="D21" s="133" t="s">
        <v>1002</v>
      </c>
      <c r="E21" s="134">
        <v>52088.71225801501</v>
      </c>
    </row>
    <row r="22" spans="1:5" x14ac:dyDescent="0.3">
      <c r="A22" s="143" t="str">
        <f t="shared" si="0"/>
        <v>1532013000</v>
      </c>
      <c r="B22" s="132">
        <v>15320</v>
      </c>
      <c r="C22" s="132">
        <v>13000</v>
      </c>
      <c r="D22" s="133" t="s">
        <v>794</v>
      </c>
      <c r="E22" s="134">
        <v>144874.33902434641</v>
      </c>
    </row>
    <row r="23" spans="1:5" x14ac:dyDescent="0.3">
      <c r="A23" s="143" t="str">
        <f t="shared" si="0"/>
        <v>1532013002</v>
      </c>
      <c r="B23" s="132">
        <v>15320</v>
      </c>
      <c r="C23" s="132">
        <v>13002</v>
      </c>
      <c r="D23" s="133" t="s">
        <v>796</v>
      </c>
      <c r="E23" s="134">
        <v>5358.6918000000005</v>
      </c>
    </row>
    <row r="24" spans="1:5" x14ac:dyDescent="0.3">
      <c r="A24" s="143" t="str">
        <f t="shared" si="0"/>
        <v>1532013100</v>
      </c>
      <c r="B24" s="132">
        <v>15320</v>
      </c>
      <c r="C24" s="132">
        <v>13100</v>
      </c>
      <c r="D24" s="133" t="s">
        <v>793</v>
      </c>
      <c r="E24" s="134">
        <v>0</v>
      </c>
    </row>
    <row r="25" spans="1:5" x14ac:dyDescent="0.3">
      <c r="A25" s="143" t="str">
        <f t="shared" si="0"/>
        <v>1532015000</v>
      </c>
      <c r="B25" s="132">
        <v>15320</v>
      </c>
      <c r="C25" s="132">
        <v>15000</v>
      </c>
      <c r="D25" s="133" t="s">
        <v>797</v>
      </c>
      <c r="E25" s="134">
        <v>3000</v>
      </c>
    </row>
    <row r="26" spans="1:5" x14ac:dyDescent="0.3">
      <c r="A26" s="143" t="str">
        <f t="shared" si="0"/>
        <v>1532013001</v>
      </c>
      <c r="B26" s="132">
        <v>15320</v>
      </c>
      <c r="C26" s="132">
        <v>13001</v>
      </c>
      <c r="D26" s="133" t="s">
        <v>795</v>
      </c>
      <c r="E26" s="134">
        <v>500</v>
      </c>
    </row>
    <row r="27" spans="1:5" x14ac:dyDescent="0.3">
      <c r="A27" s="143" t="str">
        <f t="shared" si="0"/>
        <v>1532016203</v>
      </c>
      <c r="B27" s="132">
        <v>15320</v>
      </c>
      <c r="C27" s="132">
        <v>16203</v>
      </c>
      <c r="D27" s="133" t="s">
        <v>1003</v>
      </c>
      <c r="E27" s="134">
        <v>0</v>
      </c>
    </row>
    <row r="28" spans="1:5" x14ac:dyDescent="0.3">
      <c r="A28" s="143" t="str">
        <f t="shared" si="0"/>
        <v>1532016000</v>
      </c>
      <c r="B28" s="132">
        <v>15320</v>
      </c>
      <c r="C28" s="132">
        <v>16000</v>
      </c>
      <c r="D28" s="135" t="s">
        <v>798</v>
      </c>
      <c r="E28" s="134">
        <v>55244.98498097941</v>
      </c>
    </row>
    <row r="29" spans="1:5" x14ac:dyDescent="0.3">
      <c r="A29" s="143" t="str">
        <f t="shared" si="0"/>
        <v>1630013000</v>
      </c>
      <c r="B29" s="132">
        <v>16300</v>
      </c>
      <c r="C29" s="132">
        <v>13000</v>
      </c>
      <c r="D29" s="133" t="s">
        <v>799</v>
      </c>
      <c r="E29" s="134">
        <v>107846.81368750001</v>
      </c>
    </row>
    <row r="30" spans="1:5" x14ac:dyDescent="0.3">
      <c r="A30" s="143" t="str">
        <f t="shared" si="0"/>
        <v>1630013001</v>
      </c>
      <c r="B30" s="144" t="s">
        <v>1273</v>
      </c>
      <c r="C30" s="144" t="s">
        <v>1272</v>
      </c>
      <c r="D30" s="133" t="s">
        <v>800</v>
      </c>
      <c r="E30" s="134">
        <v>1000</v>
      </c>
    </row>
    <row r="31" spans="1:5" x14ac:dyDescent="0.3">
      <c r="A31" s="143" t="str">
        <f t="shared" si="0"/>
        <v>1630013002</v>
      </c>
      <c r="B31" s="132">
        <v>16300</v>
      </c>
      <c r="C31" s="132">
        <v>13002</v>
      </c>
      <c r="D31" s="133" t="s">
        <v>801</v>
      </c>
      <c r="E31" s="134">
        <v>5591.6784000000007</v>
      </c>
    </row>
    <row r="32" spans="1:5" x14ac:dyDescent="0.3">
      <c r="A32" s="143" t="str">
        <f t="shared" si="0"/>
        <v>1630013100</v>
      </c>
      <c r="B32" s="144" t="s">
        <v>1273</v>
      </c>
      <c r="C32" s="144" t="s">
        <v>1274</v>
      </c>
      <c r="D32" s="133" t="s">
        <v>802</v>
      </c>
      <c r="E32" s="134">
        <v>0</v>
      </c>
    </row>
    <row r="33" spans="1:5" x14ac:dyDescent="0.3">
      <c r="A33" s="143" t="str">
        <f t="shared" si="0"/>
        <v>1630013101</v>
      </c>
      <c r="B33" s="132">
        <v>16300</v>
      </c>
      <c r="C33" s="132">
        <v>13101</v>
      </c>
      <c r="D33" s="133" t="s">
        <v>803</v>
      </c>
      <c r="E33" s="134">
        <v>0</v>
      </c>
    </row>
    <row r="34" spans="1:5" x14ac:dyDescent="0.3">
      <c r="A34" s="143" t="str">
        <f t="shared" si="0"/>
        <v>1630013102</v>
      </c>
      <c r="B34" s="132">
        <v>16300</v>
      </c>
      <c r="C34" s="132">
        <v>13102</v>
      </c>
      <c r="D34" s="133" t="s">
        <v>804</v>
      </c>
      <c r="E34" s="134">
        <v>0</v>
      </c>
    </row>
    <row r="35" spans="1:5" x14ac:dyDescent="0.3">
      <c r="A35" s="143" t="str">
        <f t="shared" si="0"/>
        <v>1630015000</v>
      </c>
      <c r="B35" s="144" t="s">
        <v>1273</v>
      </c>
      <c r="C35" s="144" t="s">
        <v>1268</v>
      </c>
      <c r="D35" s="133" t="s">
        <v>805</v>
      </c>
      <c r="E35" s="134">
        <v>0</v>
      </c>
    </row>
    <row r="36" spans="1:5" x14ac:dyDescent="0.3">
      <c r="A36" s="143" t="str">
        <f t="shared" si="0"/>
        <v>1630016203</v>
      </c>
      <c r="B36" s="132">
        <v>16300</v>
      </c>
      <c r="C36" s="132">
        <v>16203</v>
      </c>
      <c r="D36" s="133" t="s">
        <v>1004</v>
      </c>
      <c r="E36" s="134">
        <v>0</v>
      </c>
    </row>
    <row r="37" spans="1:5" x14ac:dyDescent="0.3">
      <c r="A37" s="143" t="str">
        <f t="shared" si="0"/>
        <v>1630016000</v>
      </c>
      <c r="B37" s="144" t="s">
        <v>1273</v>
      </c>
      <c r="C37" s="144" t="s">
        <v>1270</v>
      </c>
      <c r="D37" s="133" t="s">
        <v>1005</v>
      </c>
      <c r="E37" s="134">
        <v>34565.369000636252</v>
      </c>
    </row>
    <row r="38" spans="1:5" x14ac:dyDescent="0.3">
      <c r="A38" s="143" t="str">
        <f t="shared" si="0"/>
        <v>1710013000</v>
      </c>
      <c r="B38" s="132">
        <v>17100</v>
      </c>
      <c r="C38" s="132">
        <v>13000</v>
      </c>
      <c r="D38" s="133" t="s">
        <v>806</v>
      </c>
      <c r="E38" s="134">
        <v>97049.175325653574</v>
      </c>
    </row>
    <row r="39" spans="1:5" x14ac:dyDescent="0.3">
      <c r="A39" s="143" t="str">
        <f t="shared" si="0"/>
        <v>1710013001</v>
      </c>
      <c r="B39" s="144" t="s">
        <v>1275</v>
      </c>
      <c r="C39" s="144" t="s">
        <v>1272</v>
      </c>
      <c r="D39" s="133" t="s">
        <v>807</v>
      </c>
      <c r="E39" s="134">
        <v>200</v>
      </c>
    </row>
    <row r="40" spans="1:5" x14ac:dyDescent="0.3">
      <c r="A40" s="143" t="str">
        <f t="shared" si="0"/>
        <v>1710013002</v>
      </c>
      <c r="B40" s="132">
        <v>17100</v>
      </c>
      <c r="C40" s="132">
        <v>13002</v>
      </c>
      <c r="D40" s="133" t="s">
        <v>808</v>
      </c>
      <c r="E40" s="134">
        <v>4193.7588000000005</v>
      </c>
    </row>
    <row r="41" spans="1:5" x14ac:dyDescent="0.3">
      <c r="A41" s="143" t="str">
        <f t="shared" si="0"/>
        <v>1710013100</v>
      </c>
      <c r="B41" s="144" t="s">
        <v>1275</v>
      </c>
      <c r="C41" s="144" t="s">
        <v>1274</v>
      </c>
      <c r="D41" s="133" t="s">
        <v>1006</v>
      </c>
      <c r="E41" s="134">
        <v>0</v>
      </c>
    </row>
    <row r="42" spans="1:5" x14ac:dyDescent="0.3">
      <c r="A42" s="143" t="str">
        <f t="shared" si="0"/>
        <v>1710013101</v>
      </c>
      <c r="B42" s="132">
        <v>17100</v>
      </c>
      <c r="C42" s="132">
        <v>13101</v>
      </c>
      <c r="D42" s="133" t="s">
        <v>809</v>
      </c>
      <c r="E42" s="134">
        <v>0</v>
      </c>
    </row>
    <row r="43" spans="1:5" x14ac:dyDescent="0.3">
      <c r="A43" s="143" t="str">
        <f t="shared" si="0"/>
        <v>1710013102</v>
      </c>
      <c r="B43" s="132">
        <v>17100</v>
      </c>
      <c r="C43" s="132">
        <v>13102</v>
      </c>
      <c r="D43" s="133" t="s">
        <v>810</v>
      </c>
      <c r="E43" s="134">
        <v>0</v>
      </c>
    </row>
    <row r="44" spans="1:5" x14ac:dyDescent="0.3">
      <c r="A44" s="143" t="str">
        <f t="shared" si="0"/>
        <v>1710015000</v>
      </c>
      <c r="B44" s="144" t="s">
        <v>1275</v>
      </c>
      <c r="C44" s="144" t="s">
        <v>1268</v>
      </c>
      <c r="D44" s="133" t="s">
        <v>1007</v>
      </c>
      <c r="E44" s="134">
        <v>2080.8902499999999</v>
      </c>
    </row>
    <row r="45" spans="1:5" x14ac:dyDescent="0.3">
      <c r="A45" s="143" t="str">
        <f t="shared" si="0"/>
        <v>1710016203</v>
      </c>
      <c r="B45" s="132">
        <v>17100</v>
      </c>
      <c r="C45" s="132">
        <v>16203</v>
      </c>
      <c r="D45" s="133" t="s">
        <v>1008</v>
      </c>
      <c r="E45" s="134">
        <v>0</v>
      </c>
    </row>
    <row r="46" spans="1:5" x14ac:dyDescent="0.3">
      <c r="A46" s="143" t="str">
        <f t="shared" si="0"/>
        <v>1710016000</v>
      </c>
      <c r="B46" s="144" t="s">
        <v>1275</v>
      </c>
      <c r="C46" s="144" t="s">
        <v>1270</v>
      </c>
      <c r="D46" s="136" t="s">
        <v>811</v>
      </c>
      <c r="E46" s="134">
        <v>32225.529327237302</v>
      </c>
    </row>
    <row r="47" spans="1:5" x14ac:dyDescent="0.3">
      <c r="A47" s="143" t="str">
        <f t="shared" si="0"/>
        <v>2210016200</v>
      </c>
      <c r="B47" s="132">
        <v>22100</v>
      </c>
      <c r="C47" s="132">
        <v>16200</v>
      </c>
      <c r="D47" s="136" t="s">
        <v>1009</v>
      </c>
      <c r="E47" s="134">
        <v>1000</v>
      </c>
    </row>
    <row r="48" spans="1:5" x14ac:dyDescent="0.3">
      <c r="A48" s="143" t="str">
        <f t="shared" si="0"/>
        <v>2210016204</v>
      </c>
      <c r="B48" s="144" t="s">
        <v>1276</v>
      </c>
      <c r="C48" s="144" t="s">
        <v>1277</v>
      </c>
      <c r="D48" s="136" t="s">
        <v>812</v>
      </c>
      <c r="E48" s="134">
        <v>1500</v>
      </c>
    </row>
    <row r="49" spans="1:5" x14ac:dyDescent="0.3">
      <c r="A49" s="143" t="str">
        <f t="shared" si="0"/>
        <v>2210016209</v>
      </c>
      <c r="B49" s="132">
        <v>22100</v>
      </c>
      <c r="C49" s="132">
        <v>16209</v>
      </c>
      <c r="D49" s="133" t="s">
        <v>1010</v>
      </c>
      <c r="E49" s="134">
        <v>500</v>
      </c>
    </row>
    <row r="50" spans="1:5" x14ac:dyDescent="0.3">
      <c r="A50" s="143" t="str">
        <f t="shared" si="0"/>
        <v>2310013000</v>
      </c>
      <c r="B50" s="144" t="s">
        <v>1278</v>
      </c>
      <c r="C50" s="144" t="s">
        <v>1262</v>
      </c>
      <c r="D50" s="133" t="s">
        <v>813</v>
      </c>
      <c r="E50" s="134">
        <v>94225.072691666661</v>
      </c>
    </row>
    <row r="51" spans="1:5" x14ac:dyDescent="0.3">
      <c r="A51" s="143" t="str">
        <f t="shared" si="0"/>
        <v>2310013002</v>
      </c>
      <c r="B51" s="132">
        <v>23100</v>
      </c>
      <c r="C51" s="132">
        <v>13002</v>
      </c>
      <c r="D51" s="133" t="s">
        <v>814</v>
      </c>
      <c r="E51" s="134">
        <v>9352.7477999999992</v>
      </c>
    </row>
    <row r="52" spans="1:5" x14ac:dyDescent="0.3">
      <c r="A52" s="143" t="str">
        <f t="shared" si="0"/>
        <v>2310013001</v>
      </c>
      <c r="B52" s="144" t="s">
        <v>1278</v>
      </c>
      <c r="C52" s="144" t="s">
        <v>1272</v>
      </c>
      <c r="D52" s="133" t="s">
        <v>1216</v>
      </c>
      <c r="E52" s="134">
        <v>500</v>
      </c>
    </row>
    <row r="53" spans="1:5" x14ac:dyDescent="0.3">
      <c r="A53" s="143" t="str">
        <f t="shared" si="0"/>
        <v>2310013100</v>
      </c>
      <c r="B53" s="144" t="s">
        <v>1278</v>
      </c>
      <c r="C53" s="144" t="s">
        <v>1274</v>
      </c>
      <c r="D53" s="133" t="s">
        <v>1217</v>
      </c>
      <c r="E53" s="134">
        <v>0</v>
      </c>
    </row>
    <row r="54" spans="1:5" x14ac:dyDescent="0.3">
      <c r="A54" s="143" t="str">
        <f t="shared" si="0"/>
        <v>2310015000</v>
      </c>
      <c r="B54" s="144" t="s">
        <v>1278</v>
      </c>
      <c r="C54" s="144" t="s">
        <v>1268</v>
      </c>
      <c r="D54" s="133" t="s">
        <v>815</v>
      </c>
      <c r="E54" s="134">
        <v>200</v>
      </c>
    </row>
    <row r="55" spans="1:5" x14ac:dyDescent="0.3">
      <c r="A55" s="143" t="str">
        <f t="shared" si="0"/>
        <v>2310016203</v>
      </c>
      <c r="B55" s="144" t="s">
        <v>1278</v>
      </c>
      <c r="C55" s="144" t="s">
        <v>1279</v>
      </c>
      <c r="D55" s="133" t="s">
        <v>1011</v>
      </c>
      <c r="E55" s="134">
        <v>0</v>
      </c>
    </row>
    <row r="56" spans="1:5" x14ac:dyDescent="0.3">
      <c r="A56" s="143" t="str">
        <f t="shared" si="0"/>
        <v>2310016000</v>
      </c>
      <c r="B56" s="144" t="s">
        <v>1278</v>
      </c>
      <c r="C56" s="144" t="s">
        <v>1270</v>
      </c>
      <c r="D56" s="133" t="s">
        <v>816</v>
      </c>
      <c r="E56" s="134">
        <v>32671.191555327503</v>
      </c>
    </row>
    <row r="57" spans="1:5" x14ac:dyDescent="0.3">
      <c r="A57" s="143" t="str">
        <f t="shared" si="0"/>
        <v>2320012001</v>
      </c>
      <c r="B57" s="132">
        <v>23200</v>
      </c>
      <c r="C57" s="132">
        <v>12001</v>
      </c>
      <c r="D57" s="133" t="s">
        <v>817</v>
      </c>
      <c r="E57" s="134">
        <v>0</v>
      </c>
    </row>
    <row r="58" spans="1:5" x14ac:dyDescent="0.3">
      <c r="A58" s="143" t="str">
        <f t="shared" si="0"/>
        <v>2320012100</v>
      </c>
      <c r="B58" s="132">
        <v>23200</v>
      </c>
      <c r="C58" s="132">
        <v>12100</v>
      </c>
      <c r="D58" s="133" t="s">
        <v>818</v>
      </c>
      <c r="E58" s="134">
        <v>0</v>
      </c>
    </row>
    <row r="59" spans="1:5" x14ac:dyDescent="0.3">
      <c r="A59" s="143" t="str">
        <f t="shared" si="0"/>
        <v>2320012101</v>
      </c>
      <c r="B59" s="132">
        <v>23200</v>
      </c>
      <c r="C59" s="132">
        <v>12101</v>
      </c>
      <c r="D59" s="133" t="s">
        <v>1012</v>
      </c>
      <c r="E59" s="134">
        <v>0</v>
      </c>
    </row>
    <row r="60" spans="1:5" x14ac:dyDescent="0.3">
      <c r="A60" s="143" t="str">
        <f t="shared" si="0"/>
        <v>2320016000</v>
      </c>
      <c r="B60" s="132">
        <v>23200</v>
      </c>
      <c r="C60" s="132">
        <v>16000</v>
      </c>
      <c r="D60" s="133" t="s">
        <v>819</v>
      </c>
      <c r="E60" s="134">
        <v>0</v>
      </c>
    </row>
    <row r="61" spans="1:5" x14ac:dyDescent="0.3">
      <c r="A61" s="143" t="str">
        <f t="shared" si="0"/>
        <v>2410013001</v>
      </c>
      <c r="B61" s="132">
        <v>24100</v>
      </c>
      <c r="C61" s="144" t="s">
        <v>1272</v>
      </c>
      <c r="D61" s="133" t="s">
        <v>820</v>
      </c>
      <c r="E61" s="134">
        <v>1500</v>
      </c>
    </row>
    <row r="62" spans="1:5" x14ac:dyDescent="0.3">
      <c r="A62" s="143" t="str">
        <f t="shared" si="0"/>
        <v>2400013100</v>
      </c>
      <c r="B62" s="132">
        <v>24000</v>
      </c>
      <c r="C62" s="144" t="s">
        <v>1274</v>
      </c>
      <c r="D62" s="133" t="s">
        <v>1013</v>
      </c>
      <c r="E62" s="134">
        <v>35602.012999999999</v>
      </c>
    </row>
    <row r="63" spans="1:5" x14ac:dyDescent="0.3">
      <c r="A63" s="143" t="str">
        <f t="shared" si="0"/>
        <v>2410015000</v>
      </c>
      <c r="B63" s="132">
        <v>24100</v>
      </c>
      <c r="C63" s="144" t="s">
        <v>1268</v>
      </c>
      <c r="D63" s="133" t="s">
        <v>821</v>
      </c>
      <c r="E63" s="134">
        <v>500</v>
      </c>
    </row>
    <row r="64" spans="1:5" x14ac:dyDescent="0.3">
      <c r="A64" s="143" t="str">
        <f t="shared" si="0"/>
        <v>2410016000</v>
      </c>
      <c r="B64" s="132">
        <v>24100</v>
      </c>
      <c r="C64" s="144" t="s">
        <v>1270</v>
      </c>
      <c r="D64" s="133" t="s">
        <v>822</v>
      </c>
      <c r="E64" s="134">
        <v>12470.158204031251</v>
      </c>
    </row>
    <row r="65" spans="1:5" x14ac:dyDescent="0.3">
      <c r="A65" s="143" t="str">
        <f t="shared" si="0"/>
        <v>2410113100</v>
      </c>
      <c r="B65" s="132">
        <v>24101</v>
      </c>
      <c r="C65" s="132">
        <v>13100</v>
      </c>
      <c r="D65" s="133" t="s">
        <v>823</v>
      </c>
      <c r="E65" s="134">
        <v>56135.084427767353</v>
      </c>
    </row>
    <row r="66" spans="1:5" x14ac:dyDescent="0.3">
      <c r="A66" s="143" t="str">
        <f t="shared" si="0"/>
        <v>2410116000</v>
      </c>
      <c r="B66" s="132">
        <v>24101</v>
      </c>
      <c r="C66" s="132">
        <v>16000</v>
      </c>
      <c r="D66" s="133" t="s">
        <v>824</v>
      </c>
      <c r="E66" s="134">
        <v>18664.915572232647</v>
      </c>
    </row>
    <row r="67" spans="1:5" x14ac:dyDescent="0.3">
      <c r="A67" s="143" t="str">
        <f t="shared" ref="A67:A130" si="1">B67&amp;C67</f>
        <v>3230013000</v>
      </c>
      <c r="B67" s="132">
        <v>32300</v>
      </c>
      <c r="C67" s="132">
        <v>13000</v>
      </c>
      <c r="D67" s="133" t="s">
        <v>825</v>
      </c>
      <c r="E67" s="134">
        <v>34666.201208333339</v>
      </c>
    </row>
    <row r="68" spans="1:5" x14ac:dyDescent="0.3">
      <c r="A68" s="143" t="str">
        <f t="shared" si="1"/>
        <v>3230013002</v>
      </c>
      <c r="B68" s="132">
        <v>32300</v>
      </c>
      <c r="C68" s="132">
        <v>13002</v>
      </c>
      <c r="D68" s="133" t="s">
        <v>827</v>
      </c>
      <c r="E68" s="134">
        <v>1393.002675</v>
      </c>
    </row>
    <row r="69" spans="1:5" x14ac:dyDescent="0.3">
      <c r="A69" s="143" t="str">
        <f t="shared" si="1"/>
        <v>3230013001</v>
      </c>
      <c r="B69" s="132">
        <v>32300</v>
      </c>
      <c r="C69" s="144" t="s">
        <v>1272</v>
      </c>
      <c r="D69" s="133" t="s">
        <v>826</v>
      </c>
      <c r="E69" s="134">
        <v>200</v>
      </c>
    </row>
    <row r="70" spans="1:5" x14ac:dyDescent="0.3">
      <c r="A70" s="143" t="str">
        <f t="shared" si="1"/>
        <v>3230013100</v>
      </c>
      <c r="B70" s="132">
        <v>32300</v>
      </c>
      <c r="C70" s="144" t="s">
        <v>1274</v>
      </c>
      <c r="D70" s="133" t="s">
        <v>1015</v>
      </c>
      <c r="E70" s="134">
        <v>0</v>
      </c>
    </row>
    <row r="71" spans="1:5" x14ac:dyDescent="0.3">
      <c r="A71" s="143" t="str">
        <f t="shared" si="1"/>
        <v>3230015000</v>
      </c>
      <c r="B71" s="144" t="s">
        <v>1280</v>
      </c>
      <c r="C71" s="144" t="s">
        <v>1268</v>
      </c>
      <c r="D71" s="133" t="s">
        <v>828</v>
      </c>
      <c r="E71" s="134">
        <v>200</v>
      </c>
    </row>
    <row r="72" spans="1:5" x14ac:dyDescent="0.3">
      <c r="A72" s="143" t="str">
        <f t="shared" si="1"/>
        <v>3230016203</v>
      </c>
      <c r="B72" s="132">
        <v>32300</v>
      </c>
      <c r="C72" s="132">
        <v>16203</v>
      </c>
      <c r="D72" s="133" t="s">
        <v>1016</v>
      </c>
      <c r="E72" s="134">
        <v>0</v>
      </c>
    </row>
    <row r="73" spans="1:5" x14ac:dyDescent="0.3">
      <c r="A73" s="143" t="str">
        <f t="shared" si="1"/>
        <v>3230016000</v>
      </c>
      <c r="B73" s="144" t="s">
        <v>1280</v>
      </c>
      <c r="C73" s="144" t="s">
        <v>1270</v>
      </c>
      <c r="D73" s="133" t="s">
        <v>829</v>
      </c>
      <c r="E73" s="134">
        <v>11003.511906485001</v>
      </c>
    </row>
    <row r="74" spans="1:5" x14ac:dyDescent="0.3">
      <c r="A74" s="143" t="str">
        <f t="shared" si="1"/>
        <v>3240012002</v>
      </c>
      <c r="B74" s="132">
        <v>32400</v>
      </c>
      <c r="C74" s="132">
        <v>12002</v>
      </c>
      <c r="D74" s="133" t="s">
        <v>830</v>
      </c>
      <c r="E74" s="134">
        <v>0</v>
      </c>
    </row>
    <row r="75" spans="1:5" x14ac:dyDescent="0.3">
      <c r="A75" s="143" t="str">
        <f t="shared" si="1"/>
        <v>3240012003</v>
      </c>
      <c r="B75" s="132">
        <v>32400</v>
      </c>
      <c r="C75" s="132">
        <v>12003</v>
      </c>
      <c r="D75" s="133" t="s">
        <v>831</v>
      </c>
      <c r="E75" s="134">
        <v>12181.744725</v>
      </c>
    </row>
    <row r="76" spans="1:5" x14ac:dyDescent="0.3">
      <c r="A76" s="143" t="str">
        <f t="shared" si="1"/>
        <v>3240012006</v>
      </c>
      <c r="B76" s="132">
        <v>32400</v>
      </c>
      <c r="C76" s="132">
        <v>12006</v>
      </c>
      <c r="D76" s="133" t="s">
        <v>832</v>
      </c>
      <c r="E76" s="134">
        <v>1509.538</v>
      </c>
    </row>
    <row r="77" spans="1:5" x14ac:dyDescent="0.3">
      <c r="A77" s="143" t="str">
        <f t="shared" si="1"/>
        <v>3240012100</v>
      </c>
      <c r="B77" s="132">
        <v>32400</v>
      </c>
      <c r="C77" s="132">
        <v>12100</v>
      </c>
      <c r="D77" s="133" t="s">
        <v>833</v>
      </c>
      <c r="E77" s="134">
        <v>8796.4208500000004</v>
      </c>
    </row>
    <row r="78" spans="1:5" x14ac:dyDescent="0.3">
      <c r="A78" s="143" t="str">
        <f t="shared" si="1"/>
        <v>3240012101</v>
      </c>
      <c r="B78" s="132">
        <v>32400</v>
      </c>
      <c r="C78" s="132">
        <v>12101</v>
      </c>
      <c r="D78" s="133" t="s">
        <v>834</v>
      </c>
      <c r="E78" s="134">
        <v>9668.7944444444438</v>
      </c>
    </row>
    <row r="79" spans="1:5" x14ac:dyDescent="0.3">
      <c r="A79" s="143" t="str">
        <f t="shared" si="1"/>
        <v>3240013000</v>
      </c>
      <c r="B79" s="132">
        <v>32400</v>
      </c>
      <c r="C79" s="132">
        <v>13000</v>
      </c>
      <c r="D79" s="133" t="s">
        <v>835</v>
      </c>
      <c r="E79" s="134">
        <v>58177.263054275005</v>
      </c>
    </row>
    <row r="80" spans="1:5" x14ac:dyDescent="0.3">
      <c r="A80" s="143" t="str">
        <f t="shared" si="1"/>
        <v>3240013002</v>
      </c>
      <c r="B80" s="132">
        <v>32400</v>
      </c>
      <c r="C80" s="132">
        <v>13002</v>
      </c>
      <c r="D80" s="133" t="s">
        <v>837</v>
      </c>
      <c r="E80" s="134">
        <v>1783.3366534375</v>
      </c>
    </row>
    <row r="81" spans="1:5" x14ac:dyDescent="0.3">
      <c r="A81" s="143" t="str">
        <f t="shared" si="1"/>
        <v>3240015000</v>
      </c>
      <c r="B81" s="132">
        <v>32400</v>
      </c>
      <c r="C81" s="132">
        <v>15000</v>
      </c>
      <c r="D81" s="133" t="s">
        <v>838</v>
      </c>
      <c r="E81" s="134">
        <v>3189.759</v>
      </c>
    </row>
    <row r="82" spans="1:5" x14ac:dyDescent="0.3">
      <c r="A82" s="143" t="str">
        <f t="shared" si="1"/>
        <v>3240015100</v>
      </c>
      <c r="B82" s="132">
        <v>32400</v>
      </c>
      <c r="C82" s="132">
        <v>15100</v>
      </c>
      <c r="D82" s="133" t="s">
        <v>839</v>
      </c>
      <c r="E82" s="134">
        <v>500</v>
      </c>
    </row>
    <row r="83" spans="1:5" x14ac:dyDescent="0.3">
      <c r="A83" s="143" t="str">
        <f t="shared" si="1"/>
        <v>3240013101</v>
      </c>
      <c r="B83" s="132">
        <v>32400</v>
      </c>
      <c r="C83" s="132">
        <v>13101</v>
      </c>
      <c r="D83" s="133" t="s">
        <v>1017</v>
      </c>
      <c r="E83" s="134">
        <v>0</v>
      </c>
    </row>
    <row r="84" spans="1:5" x14ac:dyDescent="0.3">
      <c r="A84" s="143" t="str">
        <f t="shared" si="1"/>
        <v>3240013102</v>
      </c>
      <c r="B84" s="132">
        <v>32400</v>
      </c>
      <c r="C84" s="132">
        <v>13102</v>
      </c>
      <c r="D84" s="133" t="s">
        <v>1018</v>
      </c>
      <c r="E84" s="134">
        <v>0</v>
      </c>
    </row>
    <row r="85" spans="1:5" x14ac:dyDescent="0.3">
      <c r="A85" s="143" t="str">
        <f t="shared" si="1"/>
        <v>3240013001</v>
      </c>
      <c r="B85" s="132">
        <v>32400</v>
      </c>
      <c r="C85" s="132">
        <v>13001</v>
      </c>
      <c r="D85" s="133" t="s">
        <v>836</v>
      </c>
      <c r="E85" s="134">
        <v>500</v>
      </c>
    </row>
    <row r="86" spans="1:5" x14ac:dyDescent="0.3">
      <c r="A86" s="143" t="str">
        <f t="shared" si="1"/>
        <v>3240016000</v>
      </c>
      <c r="B86" s="137">
        <v>32400</v>
      </c>
      <c r="C86" s="137">
        <v>16000</v>
      </c>
      <c r="D86" s="138" t="s">
        <v>840</v>
      </c>
      <c r="E86" s="134">
        <v>28311.041747675823</v>
      </c>
    </row>
    <row r="87" spans="1:5" x14ac:dyDescent="0.3">
      <c r="A87" s="143" t="str">
        <f t="shared" si="1"/>
        <v>3250013000</v>
      </c>
      <c r="B87" s="137">
        <v>32500</v>
      </c>
      <c r="C87" s="137">
        <v>13000</v>
      </c>
      <c r="D87" s="138" t="s">
        <v>841</v>
      </c>
      <c r="E87" s="134">
        <v>0</v>
      </c>
    </row>
    <row r="88" spans="1:5" x14ac:dyDescent="0.3">
      <c r="A88" s="143" t="str">
        <f t="shared" si="1"/>
        <v>3250013002</v>
      </c>
      <c r="B88" s="137">
        <v>32500</v>
      </c>
      <c r="C88" s="137">
        <v>13002</v>
      </c>
      <c r="D88" s="138" t="s">
        <v>1019</v>
      </c>
      <c r="E88" s="134">
        <v>0</v>
      </c>
    </row>
    <row r="89" spans="1:5" x14ac:dyDescent="0.3">
      <c r="A89" s="143" t="str">
        <f t="shared" si="1"/>
        <v>3250013001</v>
      </c>
      <c r="B89" s="145" t="s">
        <v>1281</v>
      </c>
      <c r="C89" s="145" t="s">
        <v>1272</v>
      </c>
      <c r="D89" s="138" t="s">
        <v>842</v>
      </c>
      <c r="E89" s="134">
        <v>0</v>
      </c>
    </row>
    <row r="90" spans="1:5" x14ac:dyDescent="0.3">
      <c r="A90" s="143" t="str">
        <f t="shared" si="1"/>
        <v>3250015000</v>
      </c>
      <c r="B90" s="145" t="s">
        <v>1281</v>
      </c>
      <c r="C90" s="145" t="s">
        <v>1268</v>
      </c>
      <c r="D90" s="138" t="s">
        <v>843</v>
      </c>
      <c r="E90" s="134">
        <v>0</v>
      </c>
    </row>
    <row r="91" spans="1:5" x14ac:dyDescent="0.3">
      <c r="A91" s="143" t="str">
        <f t="shared" si="1"/>
        <v>3250016203</v>
      </c>
      <c r="B91" s="139">
        <v>32500</v>
      </c>
      <c r="C91" s="139">
        <v>16203</v>
      </c>
      <c r="D91" s="140" t="s">
        <v>1020</v>
      </c>
      <c r="E91" s="134">
        <v>0</v>
      </c>
    </row>
    <row r="92" spans="1:5" x14ac:dyDescent="0.3">
      <c r="A92" s="143" t="str">
        <f t="shared" si="1"/>
        <v>3250016000</v>
      </c>
      <c r="B92" s="144" t="s">
        <v>1281</v>
      </c>
      <c r="C92" s="144" t="s">
        <v>1270</v>
      </c>
      <c r="D92" s="133" t="s">
        <v>844</v>
      </c>
      <c r="E92" s="134">
        <v>0</v>
      </c>
    </row>
    <row r="93" spans="1:5" x14ac:dyDescent="0.3">
      <c r="A93" s="143" t="str">
        <f t="shared" si="1"/>
        <v>3260012001</v>
      </c>
      <c r="B93" s="132">
        <v>32600</v>
      </c>
      <c r="C93" s="132">
        <v>12001</v>
      </c>
      <c r="D93" s="133" t="s">
        <v>845</v>
      </c>
      <c r="E93" s="134">
        <v>34991.7674425</v>
      </c>
    </row>
    <row r="94" spans="1:5" x14ac:dyDescent="0.3">
      <c r="A94" s="143" t="str">
        <f t="shared" si="1"/>
        <v>3260012100</v>
      </c>
      <c r="B94" s="132">
        <v>32600</v>
      </c>
      <c r="C94" s="132">
        <v>12100</v>
      </c>
      <c r="D94" s="133" t="s">
        <v>1021</v>
      </c>
      <c r="E94" s="134">
        <v>7758.0529665625008</v>
      </c>
    </row>
    <row r="95" spans="1:5" x14ac:dyDescent="0.3">
      <c r="A95" s="143" t="str">
        <f t="shared" si="1"/>
        <v>3260012101</v>
      </c>
      <c r="B95" s="132">
        <v>32600</v>
      </c>
      <c r="C95" s="132">
        <v>12101</v>
      </c>
      <c r="D95" s="133" t="s">
        <v>1022</v>
      </c>
      <c r="E95" s="134">
        <v>0</v>
      </c>
    </row>
    <row r="96" spans="1:5" x14ac:dyDescent="0.3">
      <c r="A96" s="143" t="str">
        <f t="shared" si="1"/>
        <v>3260013000</v>
      </c>
      <c r="B96" s="132">
        <v>32600</v>
      </c>
      <c r="C96" s="132">
        <v>13000</v>
      </c>
      <c r="D96" s="133" t="s">
        <v>846</v>
      </c>
      <c r="E96" s="134">
        <v>45197.250087500004</v>
      </c>
    </row>
    <row r="97" spans="1:5" x14ac:dyDescent="0.3">
      <c r="A97" s="143" t="str">
        <f t="shared" si="1"/>
        <v>3260013002</v>
      </c>
      <c r="B97" s="132">
        <v>32600</v>
      </c>
      <c r="C97" s="132">
        <v>13002</v>
      </c>
      <c r="D97" s="133" t="s">
        <v>847</v>
      </c>
      <c r="E97" s="134">
        <v>5433.6433874999993</v>
      </c>
    </row>
    <row r="98" spans="1:5" x14ac:dyDescent="0.3">
      <c r="A98" s="143" t="str">
        <f t="shared" si="1"/>
        <v>3260013101</v>
      </c>
      <c r="B98" s="132">
        <v>32600</v>
      </c>
      <c r="C98" s="132">
        <v>13101</v>
      </c>
      <c r="D98" s="133" t="s">
        <v>848</v>
      </c>
      <c r="E98" s="134">
        <v>0</v>
      </c>
    </row>
    <row r="99" spans="1:5" x14ac:dyDescent="0.3">
      <c r="A99" s="143" t="str">
        <f t="shared" si="1"/>
        <v>3260013102</v>
      </c>
      <c r="B99" s="132">
        <v>32600</v>
      </c>
      <c r="C99" s="132">
        <v>13102</v>
      </c>
      <c r="D99" s="133" t="s">
        <v>849</v>
      </c>
      <c r="E99" s="134">
        <v>0</v>
      </c>
    </row>
    <row r="100" spans="1:5" x14ac:dyDescent="0.3">
      <c r="A100" s="143" t="str">
        <f t="shared" si="1"/>
        <v>3260015000</v>
      </c>
      <c r="B100" s="132">
        <v>32600</v>
      </c>
      <c r="C100" s="132">
        <v>15000</v>
      </c>
      <c r="D100" s="133" t="s">
        <v>850</v>
      </c>
      <c r="E100" s="134">
        <v>500</v>
      </c>
    </row>
    <row r="101" spans="1:5" x14ac:dyDescent="0.3">
      <c r="A101" s="143" t="str">
        <f t="shared" si="1"/>
        <v>3260016000</v>
      </c>
      <c r="B101" s="132">
        <v>32600</v>
      </c>
      <c r="C101" s="132">
        <v>16000</v>
      </c>
      <c r="D101" s="133" t="s">
        <v>851</v>
      </c>
      <c r="E101" s="134">
        <v>40204.923568621503</v>
      </c>
    </row>
    <row r="102" spans="1:5" x14ac:dyDescent="0.3">
      <c r="A102" s="143" t="str">
        <f t="shared" si="1"/>
        <v>3260113100</v>
      </c>
      <c r="B102" s="132">
        <v>32601</v>
      </c>
      <c r="C102" s="132">
        <v>13100</v>
      </c>
      <c r="D102" s="133" t="s">
        <v>852</v>
      </c>
      <c r="E102" s="134">
        <v>0</v>
      </c>
    </row>
    <row r="103" spans="1:5" x14ac:dyDescent="0.3">
      <c r="A103" s="143" t="str">
        <f t="shared" si="1"/>
        <v>3260116000</v>
      </c>
      <c r="B103" s="132">
        <v>32601</v>
      </c>
      <c r="C103" s="132">
        <v>16000</v>
      </c>
      <c r="D103" s="133" t="s">
        <v>853</v>
      </c>
      <c r="E103" s="134">
        <v>9394.1057678504148</v>
      </c>
    </row>
    <row r="104" spans="1:5" x14ac:dyDescent="0.3">
      <c r="A104" s="143" t="str">
        <f t="shared" si="1"/>
        <v>3260112004</v>
      </c>
      <c r="B104" s="132">
        <v>32601</v>
      </c>
      <c r="C104" s="132">
        <v>12004</v>
      </c>
      <c r="D104" s="133" t="s">
        <v>1218</v>
      </c>
      <c r="E104" s="134">
        <v>28114.329299604167</v>
      </c>
    </row>
    <row r="105" spans="1:5" x14ac:dyDescent="0.3">
      <c r="A105" s="143" t="str">
        <f t="shared" si="1"/>
        <v>3260112006</v>
      </c>
      <c r="B105" s="132">
        <v>32601</v>
      </c>
      <c r="C105" s="132">
        <v>12006</v>
      </c>
      <c r="D105" s="133" t="s">
        <v>1219</v>
      </c>
      <c r="E105" s="134">
        <v>0</v>
      </c>
    </row>
    <row r="106" spans="1:5" x14ac:dyDescent="0.3">
      <c r="A106" s="143" t="str">
        <f t="shared" si="1"/>
        <v>3260112100</v>
      </c>
      <c r="B106" s="132">
        <v>32601</v>
      </c>
      <c r="C106" s="132">
        <v>12100</v>
      </c>
      <c r="D106" s="133" t="s">
        <v>1220</v>
      </c>
      <c r="E106" s="134">
        <v>14329.810189770835</v>
      </c>
    </row>
    <row r="107" spans="1:5" x14ac:dyDescent="0.3">
      <c r="A107" s="143" t="str">
        <f t="shared" si="1"/>
        <v>3260112101</v>
      </c>
      <c r="B107" s="132">
        <v>32601</v>
      </c>
      <c r="C107" s="132">
        <v>12101</v>
      </c>
      <c r="D107" s="133" t="s">
        <v>1221</v>
      </c>
      <c r="E107" s="134">
        <v>31404.429731263604</v>
      </c>
    </row>
    <row r="108" spans="1:5" x14ac:dyDescent="0.3">
      <c r="A108" s="143" t="str">
        <f t="shared" si="1"/>
        <v>3260213000</v>
      </c>
      <c r="B108" s="132">
        <v>32602</v>
      </c>
      <c r="C108" s="132">
        <v>13000</v>
      </c>
      <c r="D108" s="133" t="s">
        <v>1023</v>
      </c>
      <c r="E108" s="134">
        <v>15996.996884851165</v>
      </c>
    </row>
    <row r="109" spans="1:5" x14ac:dyDescent="0.3">
      <c r="A109" s="143" t="str">
        <f t="shared" si="1"/>
        <v>3260213100</v>
      </c>
      <c r="B109" s="132">
        <v>32602</v>
      </c>
      <c r="C109" s="132">
        <v>13100</v>
      </c>
      <c r="D109" s="133" t="s">
        <v>854</v>
      </c>
      <c r="E109" s="134">
        <v>0</v>
      </c>
    </row>
    <row r="110" spans="1:5" x14ac:dyDescent="0.3">
      <c r="A110" s="143" t="str">
        <f t="shared" si="1"/>
        <v>3260213102</v>
      </c>
      <c r="B110" s="132">
        <v>32602</v>
      </c>
      <c r="C110" s="132">
        <v>13102</v>
      </c>
      <c r="D110" s="133" t="s">
        <v>855</v>
      </c>
      <c r="E110" s="134">
        <v>870.38797407749985</v>
      </c>
    </row>
    <row r="111" spans="1:5" x14ac:dyDescent="0.3">
      <c r="A111" s="143" t="str">
        <f t="shared" si="1"/>
        <v>3260216000</v>
      </c>
      <c r="B111" s="132">
        <v>32602</v>
      </c>
      <c r="C111" s="132">
        <v>16000</v>
      </c>
      <c r="D111" s="133" t="s">
        <v>856</v>
      </c>
      <c r="E111" s="134">
        <v>5212.7706191737798</v>
      </c>
    </row>
    <row r="112" spans="1:5" x14ac:dyDescent="0.3">
      <c r="A112" s="143" t="str">
        <f t="shared" si="1"/>
        <v>3260316209</v>
      </c>
      <c r="B112" s="132">
        <v>32603</v>
      </c>
      <c r="C112" s="132">
        <v>16209</v>
      </c>
      <c r="D112" s="133" t="s">
        <v>858</v>
      </c>
      <c r="E112" s="134">
        <v>9000</v>
      </c>
    </row>
    <row r="113" spans="1:5" x14ac:dyDescent="0.3">
      <c r="A113" s="143" t="str">
        <f t="shared" si="1"/>
        <v>3260316000</v>
      </c>
      <c r="B113" s="132">
        <v>32603</v>
      </c>
      <c r="C113" s="132">
        <v>16000</v>
      </c>
      <c r="D113" s="133" t="s">
        <v>857</v>
      </c>
      <c r="E113" s="134">
        <v>1170</v>
      </c>
    </row>
    <row r="114" spans="1:5" x14ac:dyDescent="0.3">
      <c r="A114" s="143" t="str">
        <f t="shared" si="1"/>
        <v>3260416209</v>
      </c>
      <c r="B114" s="132">
        <v>32604</v>
      </c>
      <c r="C114" s="132">
        <v>16209</v>
      </c>
      <c r="D114" s="133" t="s">
        <v>860</v>
      </c>
      <c r="E114" s="134">
        <v>18000</v>
      </c>
    </row>
    <row r="115" spans="1:5" x14ac:dyDescent="0.3">
      <c r="A115" s="143" t="str">
        <f t="shared" si="1"/>
        <v>3260416000</v>
      </c>
      <c r="B115" s="132">
        <v>32604</v>
      </c>
      <c r="C115" s="132">
        <v>16000</v>
      </c>
      <c r="D115" s="133" t="s">
        <v>859</v>
      </c>
      <c r="E115" s="134">
        <v>1950</v>
      </c>
    </row>
    <row r="116" spans="1:5" x14ac:dyDescent="0.3">
      <c r="A116" s="143" t="str">
        <f t="shared" si="1"/>
        <v>3321012001</v>
      </c>
      <c r="B116" s="144" t="s">
        <v>1282</v>
      </c>
      <c r="C116" s="132">
        <v>12001</v>
      </c>
      <c r="D116" s="133" t="s">
        <v>861</v>
      </c>
      <c r="E116" s="134">
        <v>15905.348837500002</v>
      </c>
    </row>
    <row r="117" spans="1:5" x14ac:dyDescent="0.3">
      <c r="A117" s="143" t="str">
        <f t="shared" si="1"/>
        <v>3321012006</v>
      </c>
      <c r="B117" s="132">
        <v>33210</v>
      </c>
      <c r="C117" s="132">
        <v>12006</v>
      </c>
      <c r="D117" s="133" t="s">
        <v>862</v>
      </c>
      <c r="E117" s="134">
        <v>1154.6368749999999</v>
      </c>
    </row>
    <row r="118" spans="1:5" x14ac:dyDescent="0.3">
      <c r="A118" s="143" t="str">
        <f t="shared" si="1"/>
        <v>3321012100</v>
      </c>
      <c r="B118" s="132">
        <v>33210</v>
      </c>
      <c r="C118" s="132">
        <v>12100</v>
      </c>
      <c r="D118" s="133" t="s">
        <v>863</v>
      </c>
      <c r="E118" s="134">
        <v>10057.1078125</v>
      </c>
    </row>
    <row r="119" spans="1:5" x14ac:dyDescent="0.3">
      <c r="A119" s="143" t="str">
        <f t="shared" si="1"/>
        <v>3321012101</v>
      </c>
      <c r="B119" s="132">
        <v>33210</v>
      </c>
      <c r="C119" s="132">
        <v>12101</v>
      </c>
      <c r="D119" s="133" t="s">
        <v>864</v>
      </c>
      <c r="E119" s="134">
        <v>8559.4211111111126</v>
      </c>
    </row>
    <row r="120" spans="1:5" x14ac:dyDescent="0.3">
      <c r="A120" s="143" t="str">
        <f t="shared" si="1"/>
        <v>3321013001</v>
      </c>
      <c r="B120" s="144" t="s">
        <v>1282</v>
      </c>
      <c r="C120" s="144" t="s">
        <v>1272</v>
      </c>
      <c r="D120" s="133" t="s">
        <v>865</v>
      </c>
      <c r="E120" s="134">
        <v>200</v>
      </c>
    </row>
    <row r="121" spans="1:5" x14ac:dyDescent="0.3">
      <c r="A121" s="143" t="str">
        <f t="shared" si="1"/>
        <v>3321013000</v>
      </c>
      <c r="B121" s="132">
        <v>33210</v>
      </c>
      <c r="C121" s="132">
        <v>13000</v>
      </c>
      <c r="D121" s="133" t="s">
        <v>1024</v>
      </c>
      <c r="E121" s="134">
        <v>16352.633937500003</v>
      </c>
    </row>
    <row r="122" spans="1:5" x14ac:dyDescent="0.3">
      <c r="A122" s="143" t="str">
        <f t="shared" si="1"/>
        <v>3321013002</v>
      </c>
      <c r="B122" s="132">
        <v>33210</v>
      </c>
      <c r="C122" s="132">
        <v>13002</v>
      </c>
      <c r="D122" s="133" t="s">
        <v>1222</v>
      </c>
      <c r="E122" s="134">
        <v>0</v>
      </c>
    </row>
    <row r="123" spans="1:5" x14ac:dyDescent="0.3">
      <c r="A123" s="143" t="str">
        <f t="shared" si="1"/>
        <v>3321015000</v>
      </c>
      <c r="B123" s="144" t="s">
        <v>1282</v>
      </c>
      <c r="C123" s="144" t="s">
        <v>1268</v>
      </c>
      <c r="D123" s="133" t="s">
        <v>866</v>
      </c>
      <c r="E123" s="134">
        <v>600</v>
      </c>
    </row>
    <row r="124" spans="1:5" x14ac:dyDescent="0.3">
      <c r="A124" s="143" t="str">
        <f t="shared" si="1"/>
        <v>3321016203</v>
      </c>
      <c r="B124" s="132">
        <v>33210</v>
      </c>
      <c r="C124" s="132">
        <v>16203</v>
      </c>
      <c r="D124" s="133" t="s">
        <v>1025</v>
      </c>
      <c r="E124" s="134">
        <v>0</v>
      </c>
    </row>
    <row r="125" spans="1:5" x14ac:dyDescent="0.3">
      <c r="A125" s="143" t="str">
        <f t="shared" si="1"/>
        <v>3321016000</v>
      </c>
      <c r="B125" s="144" t="s">
        <v>1282</v>
      </c>
      <c r="C125" s="144" t="s">
        <v>1270</v>
      </c>
      <c r="D125" s="133" t="s">
        <v>867</v>
      </c>
      <c r="E125" s="134">
        <v>16540.049918451252</v>
      </c>
    </row>
    <row r="126" spans="1:5" x14ac:dyDescent="0.3">
      <c r="A126" s="143" t="str">
        <f t="shared" si="1"/>
        <v>3340013000</v>
      </c>
      <c r="B126" s="132">
        <v>33400</v>
      </c>
      <c r="C126" s="132">
        <v>13000</v>
      </c>
      <c r="D126" s="133" t="s">
        <v>1026</v>
      </c>
      <c r="E126" s="134">
        <v>51481.777254166678</v>
      </c>
    </row>
    <row r="127" spans="1:5" x14ac:dyDescent="0.3">
      <c r="A127" s="143" t="str">
        <f t="shared" si="1"/>
        <v>3340012100</v>
      </c>
      <c r="B127" s="132">
        <v>33400</v>
      </c>
      <c r="C127" s="132">
        <v>12100</v>
      </c>
      <c r="D127" s="133" t="s">
        <v>1027</v>
      </c>
      <c r="E127" s="134">
        <v>0</v>
      </c>
    </row>
    <row r="128" spans="1:5" x14ac:dyDescent="0.3">
      <c r="A128" s="143" t="str">
        <f t="shared" si="1"/>
        <v>3340012101</v>
      </c>
      <c r="B128" s="132">
        <v>33400</v>
      </c>
      <c r="C128" s="132">
        <v>12101</v>
      </c>
      <c r="D128" s="133" t="s">
        <v>1028</v>
      </c>
      <c r="E128" s="134">
        <v>0</v>
      </c>
    </row>
    <row r="129" spans="1:5" x14ac:dyDescent="0.3">
      <c r="A129" s="143" t="str">
        <f t="shared" si="1"/>
        <v>3340012105</v>
      </c>
      <c r="B129" s="132">
        <v>33400</v>
      </c>
      <c r="C129" s="132">
        <v>12105</v>
      </c>
      <c r="D129" s="141" t="s">
        <v>1029</v>
      </c>
      <c r="E129" s="134">
        <v>0</v>
      </c>
    </row>
    <row r="130" spans="1:5" x14ac:dyDescent="0.3">
      <c r="A130" s="143" t="str">
        <f t="shared" si="1"/>
        <v>3340013101</v>
      </c>
      <c r="B130" s="132">
        <v>33400</v>
      </c>
      <c r="C130" s="132">
        <v>13101</v>
      </c>
      <c r="D130" s="141" t="s">
        <v>868</v>
      </c>
      <c r="E130" s="134">
        <v>0</v>
      </c>
    </row>
    <row r="131" spans="1:5" x14ac:dyDescent="0.3">
      <c r="A131" s="143" t="str">
        <f t="shared" ref="A131:A194" si="2">B131&amp;C131</f>
        <v>3340013102</v>
      </c>
      <c r="B131" s="132">
        <v>33400</v>
      </c>
      <c r="C131" s="132">
        <v>13102</v>
      </c>
      <c r="D131" s="141" t="s">
        <v>1030</v>
      </c>
      <c r="E131" s="134">
        <v>4937.8534499999996</v>
      </c>
    </row>
    <row r="132" spans="1:5" x14ac:dyDescent="0.3">
      <c r="A132" s="143" t="str">
        <f t="shared" si="2"/>
        <v>3340015000</v>
      </c>
      <c r="B132" s="132">
        <v>33400</v>
      </c>
      <c r="C132" s="132">
        <v>15000</v>
      </c>
      <c r="D132" s="141" t="s">
        <v>869</v>
      </c>
      <c r="E132" s="134">
        <v>800</v>
      </c>
    </row>
    <row r="133" spans="1:5" x14ac:dyDescent="0.3">
      <c r="A133" s="143" t="str">
        <f t="shared" si="2"/>
        <v>3340015100</v>
      </c>
      <c r="B133" s="132">
        <v>33400</v>
      </c>
      <c r="C133" s="132">
        <v>15100</v>
      </c>
      <c r="D133" s="133" t="s">
        <v>870</v>
      </c>
      <c r="E133" s="134">
        <v>400</v>
      </c>
    </row>
    <row r="134" spans="1:5" x14ac:dyDescent="0.3">
      <c r="A134" s="143" t="str">
        <f t="shared" si="2"/>
        <v>3340016000</v>
      </c>
      <c r="B134" s="132">
        <v>33400</v>
      </c>
      <c r="C134" s="132">
        <v>16000</v>
      </c>
      <c r="D134" s="141" t="s">
        <v>1031</v>
      </c>
      <c r="E134" s="134">
        <v>17825.884762901249</v>
      </c>
    </row>
    <row r="135" spans="1:5" x14ac:dyDescent="0.3">
      <c r="A135" s="143" t="str">
        <f t="shared" si="2"/>
        <v>3340016203</v>
      </c>
      <c r="B135" s="132">
        <v>33400</v>
      </c>
      <c r="C135" s="132">
        <v>16203</v>
      </c>
      <c r="D135" s="141" t="s">
        <v>1032</v>
      </c>
      <c r="E135" s="134">
        <v>0</v>
      </c>
    </row>
    <row r="136" spans="1:5" x14ac:dyDescent="0.3">
      <c r="A136" s="143" t="str">
        <f t="shared" si="2"/>
        <v>3341012001</v>
      </c>
      <c r="B136" s="132">
        <v>33410</v>
      </c>
      <c r="C136" s="132">
        <v>12001</v>
      </c>
      <c r="D136" s="141" t="s">
        <v>1223</v>
      </c>
      <c r="E136" s="134">
        <v>15905.348837500002</v>
      </c>
    </row>
    <row r="137" spans="1:5" x14ac:dyDescent="0.3">
      <c r="A137" s="143" t="str">
        <f t="shared" si="2"/>
        <v>3341012002</v>
      </c>
      <c r="B137" s="132">
        <v>33410</v>
      </c>
      <c r="C137" s="132">
        <v>12002</v>
      </c>
      <c r="D137" s="141" t="s">
        <v>871</v>
      </c>
      <c r="E137" s="134">
        <v>14182.302825000001</v>
      </c>
    </row>
    <row r="138" spans="1:5" x14ac:dyDescent="0.3">
      <c r="A138" s="143" t="str">
        <f t="shared" si="2"/>
        <v>3341012100</v>
      </c>
      <c r="B138" s="132">
        <v>33410</v>
      </c>
      <c r="C138" s="132">
        <v>12100</v>
      </c>
      <c r="D138" s="141" t="s">
        <v>1033</v>
      </c>
      <c r="E138" s="134">
        <v>18853.528662500001</v>
      </c>
    </row>
    <row r="139" spans="1:5" x14ac:dyDescent="0.3">
      <c r="A139" s="143" t="str">
        <f t="shared" si="2"/>
        <v>3341012101</v>
      </c>
      <c r="B139" s="132">
        <v>33410</v>
      </c>
      <c r="C139" s="132">
        <v>12101</v>
      </c>
      <c r="D139" s="133" t="s">
        <v>1034</v>
      </c>
      <c r="E139" s="134">
        <v>1494.64</v>
      </c>
    </row>
    <row r="140" spans="1:5" x14ac:dyDescent="0.3">
      <c r="A140" s="143" t="str">
        <f t="shared" si="2"/>
        <v>3341013100</v>
      </c>
      <c r="B140" s="132">
        <v>33410</v>
      </c>
      <c r="C140" s="132">
        <v>13100</v>
      </c>
      <c r="D140" s="133" t="s">
        <v>1035</v>
      </c>
      <c r="E140" s="134">
        <v>0</v>
      </c>
    </row>
    <row r="141" spans="1:5" x14ac:dyDescent="0.3">
      <c r="A141" s="143" t="str">
        <f t="shared" si="2"/>
        <v>3341013102</v>
      </c>
      <c r="B141" s="132">
        <v>33410</v>
      </c>
      <c r="C141" s="132">
        <v>13102</v>
      </c>
      <c r="D141" s="133" t="s">
        <v>872</v>
      </c>
      <c r="E141" s="134">
        <v>0</v>
      </c>
    </row>
    <row r="142" spans="1:5" x14ac:dyDescent="0.3">
      <c r="A142" s="143" t="str">
        <f t="shared" si="2"/>
        <v>3341015000</v>
      </c>
      <c r="B142" s="132">
        <v>33410</v>
      </c>
      <c r="C142" s="132">
        <v>15000</v>
      </c>
      <c r="D142" s="133" t="s">
        <v>873</v>
      </c>
      <c r="E142" s="134">
        <v>200</v>
      </c>
    </row>
    <row r="143" spans="1:5" x14ac:dyDescent="0.3">
      <c r="A143" s="143" t="str">
        <f t="shared" si="2"/>
        <v>3341015100</v>
      </c>
      <c r="B143" s="132">
        <v>33410</v>
      </c>
      <c r="C143" s="132">
        <v>15100</v>
      </c>
      <c r="D143" s="133" t="s">
        <v>874</v>
      </c>
      <c r="E143" s="134">
        <v>200</v>
      </c>
    </row>
    <row r="144" spans="1:5" x14ac:dyDescent="0.3">
      <c r="A144" s="143" t="str">
        <f t="shared" si="2"/>
        <v>3341016000</v>
      </c>
      <c r="B144" s="132">
        <v>33410</v>
      </c>
      <c r="C144" s="132">
        <v>16000</v>
      </c>
      <c r="D144" s="133" t="s">
        <v>1036</v>
      </c>
      <c r="E144" s="134">
        <v>16179.811160259998</v>
      </c>
    </row>
    <row r="145" spans="1:5" x14ac:dyDescent="0.3">
      <c r="A145" s="143" t="str">
        <f t="shared" si="2"/>
        <v>3341016203</v>
      </c>
      <c r="B145" s="132">
        <v>33410</v>
      </c>
      <c r="C145" s="132">
        <v>16203</v>
      </c>
      <c r="D145" s="133" t="s">
        <v>1037</v>
      </c>
      <c r="E145" s="134">
        <v>0</v>
      </c>
    </row>
    <row r="146" spans="1:5" x14ac:dyDescent="0.3">
      <c r="A146" s="143" t="str">
        <f t="shared" si="2"/>
        <v>3400012005</v>
      </c>
      <c r="B146" s="132">
        <v>34000</v>
      </c>
      <c r="C146" s="132">
        <v>12005</v>
      </c>
      <c r="D146" s="133" t="s">
        <v>875</v>
      </c>
      <c r="E146" s="134">
        <v>0</v>
      </c>
    </row>
    <row r="147" spans="1:5" x14ac:dyDescent="0.3">
      <c r="A147" s="143" t="str">
        <f t="shared" si="2"/>
        <v>34000</v>
      </c>
      <c r="B147" s="132">
        <v>34000</v>
      </c>
      <c r="C147" s="132"/>
      <c r="D147" s="133" t="s">
        <v>1224</v>
      </c>
      <c r="E147" s="134">
        <v>0</v>
      </c>
    </row>
    <row r="148" spans="1:5" x14ac:dyDescent="0.3">
      <c r="A148" s="143" t="str">
        <f t="shared" si="2"/>
        <v>3400012004</v>
      </c>
      <c r="B148" s="132">
        <v>34000</v>
      </c>
      <c r="C148" s="132">
        <v>12004</v>
      </c>
      <c r="D148" s="133" t="s">
        <v>1038</v>
      </c>
      <c r="E148" s="134">
        <v>40328.717547813743</v>
      </c>
    </row>
    <row r="149" spans="1:5" x14ac:dyDescent="0.3">
      <c r="A149" s="143" t="s">
        <v>1293</v>
      </c>
      <c r="B149" s="132">
        <v>34000</v>
      </c>
      <c r="C149" s="132">
        <v>12006</v>
      </c>
      <c r="D149" s="133" t="s">
        <v>1039</v>
      </c>
      <c r="E149" s="134">
        <v>309.00982499999998</v>
      </c>
    </row>
    <row r="150" spans="1:5" x14ac:dyDescent="0.3">
      <c r="A150" s="143" t="str">
        <f t="shared" si="2"/>
        <v>3400012100</v>
      </c>
      <c r="B150" s="132">
        <v>34000</v>
      </c>
      <c r="C150" s="132">
        <v>12100</v>
      </c>
      <c r="D150" s="133" t="s">
        <v>876</v>
      </c>
      <c r="E150" s="134">
        <v>20555.45631192375</v>
      </c>
    </row>
    <row r="151" spans="1:5" x14ac:dyDescent="0.3">
      <c r="A151" s="143" t="str">
        <f t="shared" si="2"/>
        <v>3400012101</v>
      </c>
      <c r="B151" s="132">
        <v>34000</v>
      </c>
      <c r="C151" s="132">
        <v>12101</v>
      </c>
      <c r="D151" s="133" t="s">
        <v>877</v>
      </c>
      <c r="E151" s="134">
        <v>15930.60175727451</v>
      </c>
    </row>
    <row r="152" spans="1:5" x14ac:dyDescent="0.3">
      <c r="A152" s="143" t="str">
        <f t="shared" si="2"/>
        <v>3400013000</v>
      </c>
      <c r="B152" s="144" t="s">
        <v>1283</v>
      </c>
      <c r="C152" s="144" t="s">
        <v>1262</v>
      </c>
      <c r="D152" s="133" t="s">
        <v>878</v>
      </c>
      <c r="E152" s="134">
        <v>189429.11712377451</v>
      </c>
    </row>
    <row r="153" spans="1:5" x14ac:dyDescent="0.3">
      <c r="A153" s="143" t="str">
        <f t="shared" si="2"/>
        <v>3400013002</v>
      </c>
      <c r="B153" s="132">
        <v>34000</v>
      </c>
      <c r="C153" s="132">
        <v>13002</v>
      </c>
      <c r="D153" s="133" t="s">
        <v>880</v>
      </c>
      <c r="E153" s="134">
        <v>4017.1277249999998</v>
      </c>
    </row>
    <row r="154" spans="1:5" x14ac:dyDescent="0.3">
      <c r="A154" s="143" t="str">
        <f t="shared" si="2"/>
        <v>3400013001</v>
      </c>
      <c r="B154" s="144" t="s">
        <v>1283</v>
      </c>
      <c r="C154" s="144" t="s">
        <v>1272</v>
      </c>
      <c r="D154" s="133" t="s">
        <v>879</v>
      </c>
      <c r="E154" s="134">
        <v>1000</v>
      </c>
    </row>
    <row r="155" spans="1:5" x14ac:dyDescent="0.3">
      <c r="A155" s="143" t="str">
        <f t="shared" si="2"/>
        <v>3400013101</v>
      </c>
      <c r="B155" s="144" t="s">
        <v>1283</v>
      </c>
      <c r="C155" s="132">
        <v>13101</v>
      </c>
      <c r="D155" s="133" t="s">
        <v>1225</v>
      </c>
      <c r="E155" s="134">
        <v>0</v>
      </c>
    </row>
    <row r="156" spans="1:5" x14ac:dyDescent="0.3">
      <c r="A156" s="143" t="str">
        <f t="shared" si="2"/>
        <v>3400013102</v>
      </c>
      <c r="B156" s="132">
        <v>34000</v>
      </c>
      <c r="C156" s="132">
        <v>13102</v>
      </c>
      <c r="D156" s="133" t="s">
        <v>881</v>
      </c>
      <c r="E156" s="134">
        <v>0</v>
      </c>
    </row>
    <row r="157" spans="1:5" x14ac:dyDescent="0.3">
      <c r="A157" s="143" t="str">
        <f t="shared" si="2"/>
        <v>3400015000</v>
      </c>
      <c r="B157" s="144" t="s">
        <v>1283</v>
      </c>
      <c r="C157" s="144" t="s">
        <v>1268</v>
      </c>
      <c r="D157" s="133" t="s">
        <v>882</v>
      </c>
      <c r="E157" s="134">
        <v>6000</v>
      </c>
    </row>
    <row r="158" spans="1:5" x14ac:dyDescent="0.3">
      <c r="A158" s="143" t="str">
        <f t="shared" si="2"/>
        <v>3400016203</v>
      </c>
      <c r="B158" s="132">
        <v>34000</v>
      </c>
      <c r="C158" s="132">
        <v>16203</v>
      </c>
      <c r="D158" s="133" t="s">
        <v>1040</v>
      </c>
      <c r="E158" s="134">
        <v>0</v>
      </c>
    </row>
    <row r="159" spans="1:5" x14ac:dyDescent="0.3">
      <c r="A159" s="143" t="str">
        <f t="shared" si="2"/>
        <v>3400016000</v>
      </c>
      <c r="B159" s="144" t="s">
        <v>1283</v>
      </c>
      <c r="C159" s="144" t="s">
        <v>1270</v>
      </c>
      <c r="D159" s="133" t="s">
        <v>883</v>
      </c>
      <c r="E159" s="134">
        <v>81607.370400496991</v>
      </c>
    </row>
    <row r="160" spans="1:5" x14ac:dyDescent="0.3">
      <c r="A160" s="143" t="str">
        <f t="shared" si="2"/>
        <v>3410012001</v>
      </c>
      <c r="B160" s="132">
        <v>34100</v>
      </c>
      <c r="C160" s="132">
        <v>12001</v>
      </c>
      <c r="D160" s="133" t="s">
        <v>884</v>
      </c>
      <c r="E160" s="134">
        <v>15905.348837500002</v>
      </c>
    </row>
    <row r="161" spans="1:5" x14ac:dyDescent="0.3">
      <c r="A161" s="143" t="str">
        <f t="shared" si="2"/>
        <v>3410012006</v>
      </c>
      <c r="B161" s="132">
        <v>34100</v>
      </c>
      <c r="C161" s="132">
        <v>12006</v>
      </c>
      <c r="D161" s="133" t="s">
        <v>885</v>
      </c>
      <c r="E161" s="134">
        <v>1195.3380874999998</v>
      </c>
    </row>
    <row r="162" spans="1:5" x14ac:dyDescent="0.3">
      <c r="A162" s="143" t="str">
        <f t="shared" si="2"/>
        <v>3410012100</v>
      </c>
      <c r="B162" s="132">
        <v>34100</v>
      </c>
      <c r="C162" s="132">
        <v>12100</v>
      </c>
      <c r="D162" s="133" t="s">
        <v>886</v>
      </c>
      <c r="E162" s="134">
        <v>10057.1078125</v>
      </c>
    </row>
    <row r="163" spans="1:5" x14ac:dyDescent="0.3">
      <c r="A163" s="143" t="str">
        <f t="shared" si="2"/>
        <v>3410012101</v>
      </c>
      <c r="B163" s="132">
        <v>34100</v>
      </c>
      <c r="C163" s="132">
        <v>12101</v>
      </c>
      <c r="D163" s="133" t="s">
        <v>887</v>
      </c>
      <c r="E163" s="134">
        <v>8408.413333333332</v>
      </c>
    </row>
    <row r="164" spans="1:5" x14ac:dyDescent="0.3">
      <c r="A164" s="143" t="str">
        <f t="shared" si="2"/>
        <v>3410016000</v>
      </c>
      <c r="B164" s="132">
        <v>34100</v>
      </c>
      <c r="C164" s="132">
        <v>16000</v>
      </c>
      <c r="D164" s="133" t="s">
        <v>1041</v>
      </c>
      <c r="E164" s="134">
        <v>11237.667223789998</v>
      </c>
    </row>
    <row r="165" spans="1:5" x14ac:dyDescent="0.3">
      <c r="A165" s="143" t="str">
        <f t="shared" si="2"/>
        <v>3420013000</v>
      </c>
      <c r="B165" s="132">
        <v>34200</v>
      </c>
      <c r="C165" s="132">
        <v>13000</v>
      </c>
      <c r="D165" s="133" t="s">
        <v>888</v>
      </c>
      <c r="E165" s="134">
        <v>49613.185949999999</v>
      </c>
    </row>
    <row r="166" spans="1:5" x14ac:dyDescent="0.3">
      <c r="A166" s="143" t="str">
        <f t="shared" si="2"/>
        <v>3420013002</v>
      </c>
      <c r="B166" s="132">
        <v>34200</v>
      </c>
      <c r="C166" s="132">
        <v>13002</v>
      </c>
      <c r="D166" s="133" t="s">
        <v>889</v>
      </c>
      <c r="E166" s="134">
        <v>1863.8928000000001</v>
      </c>
    </row>
    <row r="167" spans="1:5" x14ac:dyDescent="0.3">
      <c r="A167" s="143" t="str">
        <f t="shared" si="2"/>
        <v>3420013101</v>
      </c>
      <c r="B167" s="132">
        <v>34200</v>
      </c>
      <c r="C167" s="132">
        <v>13101</v>
      </c>
      <c r="D167" s="133" t="s">
        <v>890</v>
      </c>
      <c r="E167" s="134">
        <v>0</v>
      </c>
    </row>
    <row r="168" spans="1:5" x14ac:dyDescent="0.3">
      <c r="A168" s="143" t="str">
        <f t="shared" si="2"/>
        <v>3420013102</v>
      </c>
      <c r="B168" s="132">
        <v>34200</v>
      </c>
      <c r="C168" s="132">
        <v>13102</v>
      </c>
      <c r="D168" s="133" t="s">
        <v>891</v>
      </c>
      <c r="E168" s="134">
        <v>0</v>
      </c>
    </row>
    <row r="169" spans="1:5" x14ac:dyDescent="0.3">
      <c r="A169" s="143" t="str">
        <f t="shared" si="2"/>
        <v>3420015000</v>
      </c>
      <c r="B169" s="132">
        <v>34200</v>
      </c>
      <c r="C169" s="132">
        <v>15000</v>
      </c>
      <c r="D169" s="133" t="s">
        <v>893</v>
      </c>
      <c r="E169" s="134">
        <v>1000</v>
      </c>
    </row>
    <row r="170" spans="1:5" x14ac:dyDescent="0.3">
      <c r="A170" s="143" t="str">
        <f t="shared" si="2"/>
        <v>3420013001</v>
      </c>
      <c r="B170" s="132">
        <v>34200</v>
      </c>
      <c r="C170" s="132">
        <v>13001</v>
      </c>
      <c r="D170" s="133" t="s">
        <v>892</v>
      </c>
      <c r="E170" s="134">
        <v>1000</v>
      </c>
    </row>
    <row r="171" spans="1:5" x14ac:dyDescent="0.3">
      <c r="A171" s="143" t="str">
        <f t="shared" si="2"/>
        <v>3420016000</v>
      </c>
      <c r="B171" s="132">
        <v>34200</v>
      </c>
      <c r="C171" s="132">
        <v>16000</v>
      </c>
      <c r="D171" s="133" t="s">
        <v>894</v>
      </c>
      <c r="E171" s="134">
        <v>22035.713431085002</v>
      </c>
    </row>
    <row r="172" spans="1:5" x14ac:dyDescent="0.3">
      <c r="A172" s="143" t="str">
        <f t="shared" si="2"/>
        <v>3420012004</v>
      </c>
      <c r="B172" s="132">
        <v>34200</v>
      </c>
      <c r="C172" s="132">
        <v>12004</v>
      </c>
      <c r="D172" s="133" t="s">
        <v>1226</v>
      </c>
      <c r="E172" s="134">
        <v>10325.6055375</v>
      </c>
    </row>
    <row r="173" spans="1:5" x14ac:dyDescent="0.3">
      <c r="A173" s="143" t="str">
        <f t="shared" si="2"/>
        <v>3420012006</v>
      </c>
      <c r="B173" s="132">
        <v>34200</v>
      </c>
      <c r="C173" s="132">
        <v>12006</v>
      </c>
      <c r="D173" s="133" t="s">
        <v>1227</v>
      </c>
      <c r="E173" s="134">
        <v>0</v>
      </c>
    </row>
    <row r="174" spans="1:5" x14ac:dyDescent="0.3">
      <c r="A174" s="143" t="str">
        <f t="shared" si="2"/>
        <v>3420012100</v>
      </c>
      <c r="B174" s="132">
        <v>34200</v>
      </c>
      <c r="C174" s="132">
        <v>12100</v>
      </c>
      <c r="D174" s="133" t="s">
        <v>1228</v>
      </c>
      <c r="E174" s="134">
        <v>4487.4925375000003</v>
      </c>
    </row>
    <row r="175" spans="1:5" x14ac:dyDescent="0.3">
      <c r="A175" s="143" t="str">
        <f t="shared" si="2"/>
        <v>3420012101</v>
      </c>
      <c r="B175" s="142">
        <v>34200</v>
      </c>
      <c r="C175" s="142">
        <v>12101</v>
      </c>
      <c r="D175" s="133" t="s">
        <v>1229</v>
      </c>
      <c r="E175" s="134">
        <v>2094.8199999999997</v>
      </c>
    </row>
    <row r="176" spans="1:5" x14ac:dyDescent="0.3">
      <c r="A176" s="143" t="str">
        <f t="shared" si="2"/>
        <v>4390012001</v>
      </c>
      <c r="B176" s="142">
        <v>43900</v>
      </c>
      <c r="C176" s="144" t="s">
        <v>1263</v>
      </c>
      <c r="D176" s="133" t="s">
        <v>895</v>
      </c>
      <c r="E176" s="134">
        <v>15905.348837500002</v>
      </c>
    </row>
    <row r="177" spans="1:5" x14ac:dyDescent="0.3">
      <c r="A177" s="143" t="str">
        <f t="shared" si="2"/>
        <v>4390012006</v>
      </c>
      <c r="B177" s="142">
        <v>43900</v>
      </c>
      <c r="C177" s="144" t="s">
        <v>1265</v>
      </c>
      <c r="D177" s="133" t="s">
        <v>1042</v>
      </c>
      <c r="E177" s="134">
        <v>1850.8440375</v>
      </c>
    </row>
    <row r="178" spans="1:5" x14ac:dyDescent="0.3">
      <c r="A178" s="143" t="str">
        <f t="shared" si="2"/>
        <v>4390012100</v>
      </c>
      <c r="B178" s="144" t="s">
        <v>1284</v>
      </c>
      <c r="C178" s="144" t="s">
        <v>1266</v>
      </c>
      <c r="D178" s="133" t="s">
        <v>896</v>
      </c>
      <c r="E178" s="134">
        <v>10057.1078125</v>
      </c>
    </row>
    <row r="179" spans="1:5" x14ac:dyDescent="0.3">
      <c r="A179" s="143" t="str">
        <f t="shared" si="2"/>
        <v>4390012101</v>
      </c>
      <c r="B179" s="144" t="s">
        <v>1284</v>
      </c>
      <c r="C179" s="144" t="s">
        <v>1267</v>
      </c>
      <c r="D179" s="133" t="s">
        <v>897</v>
      </c>
      <c r="E179" s="134">
        <v>11108.16</v>
      </c>
    </row>
    <row r="180" spans="1:5" x14ac:dyDescent="0.3">
      <c r="A180" s="143" t="str">
        <f t="shared" si="2"/>
        <v>4390015000</v>
      </c>
      <c r="B180" s="144" t="s">
        <v>1284</v>
      </c>
      <c r="C180" s="144" t="s">
        <v>1268</v>
      </c>
      <c r="D180" s="133" t="s">
        <v>898</v>
      </c>
      <c r="E180" s="134">
        <v>1000</v>
      </c>
    </row>
    <row r="181" spans="1:5" x14ac:dyDescent="0.3">
      <c r="A181" s="143" t="str">
        <f t="shared" si="2"/>
        <v>4390016000</v>
      </c>
      <c r="B181" s="132">
        <v>43900</v>
      </c>
      <c r="C181" s="142">
        <v>16000</v>
      </c>
      <c r="D181" s="133" t="s">
        <v>899</v>
      </c>
      <c r="E181" s="134">
        <v>12210.334732549998</v>
      </c>
    </row>
    <row r="182" spans="1:5" x14ac:dyDescent="0.3">
      <c r="A182" s="143" t="str">
        <f t="shared" si="2"/>
        <v>4910013000</v>
      </c>
      <c r="B182" s="132">
        <v>49100</v>
      </c>
      <c r="C182" s="144" t="s">
        <v>1262</v>
      </c>
      <c r="D182" s="133" t="s">
        <v>1043</v>
      </c>
      <c r="E182" s="134">
        <v>31184.437226388891</v>
      </c>
    </row>
    <row r="183" spans="1:5" x14ac:dyDescent="0.3">
      <c r="A183" s="143" t="str">
        <f t="shared" si="2"/>
        <v>4910013002</v>
      </c>
      <c r="B183" s="132">
        <v>49100</v>
      </c>
      <c r="C183" s="144" t="s">
        <v>1285</v>
      </c>
      <c r="D183" s="133" t="s">
        <v>1044</v>
      </c>
      <c r="E183" s="134">
        <v>3481.0358124999998</v>
      </c>
    </row>
    <row r="184" spans="1:5" x14ac:dyDescent="0.3">
      <c r="A184" s="143" t="str">
        <f t="shared" si="2"/>
        <v>4910013101</v>
      </c>
      <c r="B184" s="132">
        <v>49100</v>
      </c>
      <c r="C184" s="132">
        <v>13101</v>
      </c>
      <c r="D184" s="133" t="s">
        <v>900</v>
      </c>
      <c r="E184" s="134">
        <v>0</v>
      </c>
    </row>
    <row r="185" spans="1:5" x14ac:dyDescent="0.3">
      <c r="A185" s="143" t="str">
        <f t="shared" si="2"/>
        <v>4910013102</v>
      </c>
      <c r="B185" s="132">
        <v>49100</v>
      </c>
      <c r="C185" s="132">
        <v>13102</v>
      </c>
      <c r="D185" s="133" t="s">
        <v>901</v>
      </c>
      <c r="E185" s="134">
        <v>0</v>
      </c>
    </row>
    <row r="186" spans="1:5" x14ac:dyDescent="0.3">
      <c r="A186" s="143" t="str">
        <f t="shared" si="2"/>
        <v>4910015000</v>
      </c>
      <c r="B186" s="132">
        <v>49100</v>
      </c>
      <c r="C186" s="144" t="s">
        <v>1268</v>
      </c>
      <c r="D186" s="133" t="s">
        <v>902</v>
      </c>
      <c r="E186" s="134">
        <v>400</v>
      </c>
    </row>
    <row r="187" spans="1:5" x14ac:dyDescent="0.3">
      <c r="A187" s="143" t="str">
        <f t="shared" si="2"/>
        <v>4910016203</v>
      </c>
      <c r="B187" s="132">
        <v>49100</v>
      </c>
      <c r="C187" s="132">
        <v>16203</v>
      </c>
      <c r="D187" s="133" t="s">
        <v>1045</v>
      </c>
      <c r="E187" s="134">
        <v>0</v>
      </c>
    </row>
    <row r="188" spans="1:5" x14ac:dyDescent="0.3">
      <c r="A188" s="143" t="str">
        <f t="shared" si="2"/>
        <v>4910016000</v>
      </c>
      <c r="B188" s="132">
        <v>49100</v>
      </c>
      <c r="C188" s="144" t="s">
        <v>1270</v>
      </c>
      <c r="D188" s="133" t="s">
        <v>903</v>
      </c>
      <c r="E188" s="134">
        <v>10744.097765204999</v>
      </c>
    </row>
    <row r="189" spans="1:5" x14ac:dyDescent="0.3">
      <c r="A189" s="143" t="str">
        <f t="shared" si="2"/>
        <v>9120010000</v>
      </c>
      <c r="B189" s="144" t="s">
        <v>1286</v>
      </c>
      <c r="C189" s="144" t="s">
        <v>1287</v>
      </c>
      <c r="D189" s="133" t="s">
        <v>1046</v>
      </c>
      <c r="E189" s="134">
        <v>149242.10125000001</v>
      </c>
    </row>
    <row r="190" spans="1:5" x14ac:dyDescent="0.3">
      <c r="A190" s="143" t="str">
        <f t="shared" si="2"/>
        <v>9120016000</v>
      </c>
      <c r="B190" s="144" t="s">
        <v>1286</v>
      </c>
      <c r="C190" s="144" t="s">
        <v>1270</v>
      </c>
      <c r="D190" s="133" t="s">
        <v>1047</v>
      </c>
      <c r="E190" s="134">
        <v>49831.937607374995</v>
      </c>
    </row>
    <row r="191" spans="1:5" x14ac:dyDescent="0.3">
      <c r="A191" s="143" t="str">
        <f t="shared" si="2"/>
        <v>9200011000</v>
      </c>
      <c r="B191" s="144" t="s">
        <v>1288</v>
      </c>
      <c r="C191" s="144" t="s">
        <v>1289</v>
      </c>
      <c r="D191" s="133" t="s">
        <v>1048</v>
      </c>
      <c r="E191" s="134">
        <v>0</v>
      </c>
    </row>
    <row r="192" spans="1:5" x14ac:dyDescent="0.3">
      <c r="A192" s="143" t="str">
        <f t="shared" si="2"/>
        <v>9200012000</v>
      </c>
      <c r="B192" s="144" t="s">
        <v>1288</v>
      </c>
      <c r="C192" s="144" t="s">
        <v>1271</v>
      </c>
      <c r="D192" s="133" t="s">
        <v>904</v>
      </c>
      <c r="E192" s="134">
        <v>54262.932149999993</v>
      </c>
    </row>
    <row r="193" spans="1:5" x14ac:dyDescent="0.3">
      <c r="A193" s="143" t="str">
        <f t="shared" si="2"/>
        <v>9200012001</v>
      </c>
      <c r="B193" s="144" t="s">
        <v>1288</v>
      </c>
      <c r="C193" s="144" t="s">
        <v>1263</v>
      </c>
      <c r="D193" s="133" t="s">
        <v>905</v>
      </c>
      <c r="E193" s="134">
        <v>15905.348837500002</v>
      </c>
    </row>
    <row r="194" spans="1:5" x14ac:dyDescent="0.3">
      <c r="A194" s="143" t="str">
        <f t="shared" si="2"/>
        <v>9200012003</v>
      </c>
      <c r="B194" s="144" t="s">
        <v>1288</v>
      </c>
      <c r="C194" s="144" t="s">
        <v>1264</v>
      </c>
      <c r="D194" s="133" t="s">
        <v>906</v>
      </c>
      <c r="E194" s="134">
        <v>60908.723624999999</v>
      </c>
    </row>
    <row r="195" spans="1:5" x14ac:dyDescent="0.3">
      <c r="A195" s="143" t="str">
        <f t="shared" ref="A195:A232" si="3">B195&amp;C195</f>
        <v>9200012004</v>
      </c>
      <c r="B195" s="144" t="s">
        <v>1288</v>
      </c>
      <c r="C195" s="144" t="s">
        <v>1290</v>
      </c>
      <c r="D195" s="133" t="s">
        <v>907</v>
      </c>
      <c r="E195" s="134">
        <v>103256.055375</v>
      </c>
    </row>
    <row r="196" spans="1:5" x14ac:dyDescent="0.3">
      <c r="A196" s="143" t="str">
        <f t="shared" si="3"/>
        <v>9200012006</v>
      </c>
      <c r="B196" s="144" t="s">
        <v>1288</v>
      </c>
      <c r="C196" s="144" t="s">
        <v>1265</v>
      </c>
      <c r="D196" s="133" t="s">
        <v>908</v>
      </c>
      <c r="E196" s="134">
        <v>37986.838762499996</v>
      </c>
    </row>
    <row r="197" spans="1:5" x14ac:dyDescent="0.3">
      <c r="A197" s="143" t="str">
        <f t="shared" si="3"/>
        <v>9200012100</v>
      </c>
      <c r="B197" s="144" t="s">
        <v>1288</v>
      </c>
      <c r="C197" s="144" t="s">
        <v>1266</v>
      </c>
      <c r="D197" s="133" t="s">
        <v>909</v>
      </c>
      <c r="E197" s="134">
        <v>147475.51682499997</v>
      </c>
    </row>
    <row r="198" spans="1:5" x14ac:dyDescent="0.3">
      <c r="A198" s="143" t="str">
        <f t="shared" si="3"/>
        <v>9200012101</v>
      </c>
      <c r="B198" s="144" t="s">
        <v>1288</v>
      </c>
      <c r="C198" s="144" t="s">
        <v>1267</v>
      </c>
      <c r="D198" s="133" t="s">
        <v>910</v>
      </c>
      <c r="E198" s="134">
        <v>175638.19053387534</v>
      </c>
    </row>
    <row r="199" spans="1:5" x14ac:dyDescent="0.3">
      <c r="A199" s="143" t="str">
        <f t="shared" si="3"/>
        <v>9200013000</v>
      </c>
      <c r="B199" s="144" t="s">
        <v>1288</v>
      </c>
      <c r="C199" s="144" t="s">
        <v>1262</v>
      </c>
      <c r="D199" s="133" t="s">
        <v>1049</v>
      </c>
      <c r="E199" s="134">
        <v>32397.338187500001</v>
      </c>
    </row>
    <row r="200" spans="1:5" x14ac:dyDescent="0.3">
      <c r="A200" s="143" t="str">
        <f t="shared" si="3"/>
        <v>9200013001</v>
      </c>
      <c r="B200" s="144" t="s">
        <v>1288</v>
      </c>
      <c r="C200" s="144" t="s">
        <v>1272</v>
      </c>
      <c r="D200" s="133" t="s">
        <v>1050</v>
      </c>
      <c r="E200" s="134">
        <v>0</v>
      </c>
    </row>
    <row r="201" spans="1:5" x14ac:dyDescent="0.3">
      <c r="A201" s="143" t="str">
        <f t="shared" si="3"/>
        <v>9200013002</v>
      </c>
      <c r="B201" s="132">
        <v>92000</v>
      </c>
      <c r="C201" s="132">
        <v>13002</v>
      </c>
      <c r="D201" s="133" t="s">
        <v>911</v>
      </c>
      <c r="E201" s="134">
        <v>1397.9196000000002</v>
      </c>
    </row>
    <row r="202" spans="1:5" x14ac:dyDescent="0.3">
      <c r="A202" s="143" t="str">
        <f t="shared" si="3"/>
        <v>9200013101</v>
      </c>
      <c r="B202" s="132">
        <v>92000</v>
      </c>
      <c r="C202" s="132">
        <v>13101</v>
      </c>
      <c r="D202" s="133" t="s">
        <v>912</v>
      </c>
      <c r="E202" s="134">
        <v>0</v>
      </c>
    </row>
    <row r="203" spans="1:5" x14ac:dyDescent="0.3">
      <c r="A203" s="143" t="str">
        <f t="shared" si="3"/>
        <v>9200013102</v>
      </c>
      <c r="B203" s="132">
        <v>92000</v>
      </c>
      <c r="C203" s="132">
        <v>13102</v>
      </c>
      <c r="D203" s="133" t="s">
        <v>913</v>
      </c>
      <c r="E203" s="134">
        <v>0</v>
      </c>
    </row>
    <row r="204" spans="1:5" x14ac:dyDescent="0.3">
      <c r="A204" s="143" t="str">
        <f t="shared" si="3"/>
        <v>9200015000</v>
      </c>
      <c r="B204" s="144" t="s">
        <v>1288</v>
      </c>
      <c r="C204" s="144" t="s">
        <v>1268</v>
      </c>
      <c r="D204" s="133" t="s">
        <v>1051</v>
      </c>
      <c r="E204" s="134">
        <v>68589.962250000011</v>
      </c>
    </row>
    <row r="205" spans="1:5" x14ac:dyDescent="0.3">
      <c r="A205" s="143" t="str">
        <f t="shared" si="3"/>
        <v>9200015100</v>
      </c>
      <c r="B205" s="144" t="s">
        <v>1288</v>
      </c>
      <c r="C205" s="144" t="s">
        <v>1269</v>
      </c>
      <c r="D205" s="133" t="s">
        <v>914</v>
      </c>
      <c r="E205" s="134">
        <v>3000</v>
      </c>
    </row>
    <row r="206" spans="1:5" x14ac:dyDescent="0.3">
      <c r="A206" s="143" t="str">
        <f t="shared" si="3"/>
        <v>9200016203</v>
      </c>
      <c r="B206" s="144" t="s">
        <v>1288</v>
      </c>
      <c r="C206" s="144" t="s">
        <v>1279</v>
      </c>
      <c r="D206" s="133" t="s">
        <v>1052</v>
      </c>
      <c r="E206" s="134">
        <v>0</v>
      </c>
    </row>
    <row r="207" spans="1:5" x14ac:dyDescent="0.3">
      <c r="A207" s="143" t="str">
        <f t="shared" si="3"/>
        <v>9200016000</v>
      </c>
      <c r="B207" s="144" t="s">
        <v>1288</v>
      </c>
      <c r="C207" s="144" t="s">
        <v>1270</v>
      </c>
      <c r="D207" s="133" t="s">
        <v>915</v>
      </c>
      <c r="E207" s="134">
        <v>192292.49418451375</v>
      </c>
    </row>
    <row r="208" spans="1:5" x14ac:dyDescent="0.3">
      <c r="A208" s="143" t="str">
        <f t="shared" si="3"/>
        <v>9232012003</v>
      </c>
      <c r="B208" s="132">
        <v>92320</v>
      </c>
      <c r="C208" s="132">
        <v>12003</v>
      </c>
      <c r="D208" s="133" t="s">
        <v>916</v>
      </c>
      <c r="E208" s="134">
        <v>12181.744725</v>
      </c>
    </row>
    <row r="209" spans="1:5" x14ac:dyDescent="0.3">
      <c r="A209" s="143" t="str">
        <f t="shared" si="3"/>
        <v>9232012006</v>
      </c>
      <c r="B209" s="132">
        <v>92320</v>
      </c>
      <c r="C209" s="144" t="s">
        <v>1265</v>
      </c>
      <c r="D209" s="133" t="s">
        <v>1053</v>
      </c>
      <c r="E209" s="134">
        <v>445.75917499999997</v>
      </c>
    </row>
    <row r="210" spans="1:5" x14ac:dyDescent="0.3">
      <c r="A210" s="143" t="str">
        <f t="shared" si="3"/>
        <v>9232012100</v>
      </c>
      <c r="B210" s="132">
        <v>92320</v>
      </c>
      <c r="C210" s="144" t="s">
        <v>1266</v>
      </c>
      <c r="D210" s="133" t="s">
        <v>1054</v>
      </c>
      <c r="E210" s="134">
        <v>8796.4208500000004</v>
      </c>
    </row>
    <row r="211" spans="1:5" x14ac:dyDescent="0.3">
      <c r="A211" s="143" t="str">
        <f t="shared" si="3"/>
        <v>9232012101</v>
      </c>
      <c r="B211" s="132">
        <v>92320</v>
      </c>
      <c r="C211" s="144" t="s">
        <v>1267</v>
      </c>
      <c r="D211" s="133" t="s">
        <v>917</v>
      </c>
      <c r="E211" s="134">
        <v>9887.0233333333326</v>
      </c>
    </row>
    <row r="212" spans="1:5" x14ac:dyDescent="0.3">
      <c r="A212" s="143" t="str">
        <f t="shared" si="3"/>
        <v>9232015000</v>
      </c>
      <c r="B212" s="132">
        <v>92320</v>
      </c>
      <c r="C212" s="144" t="s">
        <v>1268</v>
      </c>
      <c r="D212" s="133" t="s">
        <v>1055</v>
      </c>
      <c r="E212" s="134">
        <v>3189.70775</v>
      </c>
    </row>
    <row r="213" spans="1:5" x14ac:dyDescent="0.3">
      <c r="A213" s="143" t="str">
        <f t="shared" si="3"/>
        <v>9232015100</v>
      </c>
      <c r="B213" s="132">
        <v>92320</v>
      </c>
      <c r="C213" s="144" t="s">
        <v>1269</v>
      </c>
      <c r="D213" s="133" t="s">
        <v>1056</v>
      </c>
      <c r="E213" s="134">
        <v>200</v>
      </c>
    </row>
    <row r="214" spans="1:5" x14ac:dyDescent="0.3">
      <c r="A214" s="143" t="str">
        <f t="shared" si="3"/>
        <v>9232016203</v>
      </c>
      <c r="B214" s="132">
        <v>92320</v>
      </c>
      <c r="C214" s="132">
        <v>16203</v>
      </c>
      <c r="D214" s="133" t="s">
        <v>1057</v>
      </c>
      <c r="E214" s="134">
        <v>0</v>
      </c>
    </row>
    <row r="215" spans="1:5" x14ac:dyDescent="0.3">
      <c r="A215" s="143" t="str">
        <f t="shared" si="3"/>
        <v>9232016000</v>
      </c>
      <c r="B215" s="132">
        <v>92320</v>
      </c>
      <c r="C215" s="144" t="s">
        <v>1270</v>
      </c>
      <c r="D215" s="133" t="s">
        <v>1058</v>
      </c>
      <c r="E215" s="134">
        <v>10558.865708672498</v>
      </c>
    </row>
    <row r="216" spans="1:5" x14ac:dyDescent="0.3">
      <c r="A216" s="143" t="str">
        <f t="shared" si="3"/>
        <v>9310012000</v>
      </c>
      <c r="B216" s="144" t="s">
        <v>1291</v>
      </c>
      <c r="C216" s="144" t="s">
        <v>1271</v>
      </c>
      <c r="D216" s="133" t="s">
        <v>918</v>
      </c>
      <c r="E216" s="134">
        <v>18087.644049999999</v>
      </c>
    </row>
    <row r="217" spans="1:5" x14ac:dyDescent="0.3">
      <c r="A217" s="143" t="str">
        <f t="shared" si="3"/>
        <v>9310012006</v>
      </c>
      <c r="B217" s="144" t="s">
        <v>1291</v>
      </c>
      <c r="C217" s="144" t="s">
        <v>1265</v>
      </c>
      <c r="D217" s="133" t="s">
        <v>1059</v>
      </c>
      <c r="E217" s="134">
        <v>2784.8286499999999</v>
      </c>
    </row>
    <row r="218" spans="1:5" x14ac:dyDescent="0.3">
      <c r="A218" s="143" t="str">
        <f t="shared" si="3"/>
        <v>9310012100</v>
      </c>
      <c r="B218" s="144" t="s">
        <v>1291</v>
      </c>
      <c r="C218" s="144" t="s">
        <v>1266</v>
      </c>
      <c r="D218" s="133" t="s">
        <v>1060</v>
      </c>
      <c r="E218" s="134">
        <v>16713.993887499997</v>
      </c>
    </row>
    <row r="219" spans="1:5" x14ac:dyDescent="0.3">
      <c r="A219" s="143" t="str">
        <f t="shared" si="3"/>
        <v>9310012101</v>
      </c>
      <c r="B219" s="144" t="s">
        <v>1291</v>
      </c>
      <c r="C219" s="144" t="s">
        <v>1267</v>
      </c>
      <c r="D219" s="133" t="s">
        <v>1061</v>
      </c>
      <c r="E219" s="134">
        <v>22931.736666666664</v>
      </c>
    </row>
    <row r="220" spans="1:5" x14ac:dyDescent="0.3">
      <c r="A220" s="143" t="str">
        <f t="shared" si="3"/>
        <v>9310015000</v>
      </c>
      <c r="B220" s="144" t="s">
        <v>1291</v>
      </c>
      <c r="C220" s="144" t="s">
        <v>1268</v>
      </c>
      <c r="D220" s="133" t="s">
        <v>1062</v>
      </c>
      <c r="E220" s="134">
        <v>4263.3850000000002</v>
      </c>
    </row>
    <row r="221" spans="1:5" x14ac:dyDescent="0.3">
      <c r="A221" s="143" t="str">
        <f t="shared" si="3"/>
        <v>9310015100</v>
      </c>
      <c r="B221" s="144" t="s">
        <v>1291</v>
      </c>
      <c r="C221" s="144" t="s">
        <v>1269</v>
      </c>
      <c r="D221" s="133" t="s">
        <v>1063</v>
      </c>
      <c r="E221" s="134">
        <v>800</v>
      </c>
    </row>
    <row r="222" spans="1:5" x14ac:dyDescent="0.3">
      <c r="A222" s="143" t="str">
        <f t="shared" si="3"/>
        <v>9310016203</v>
      </c>
      <c r="B222" s="132">
        <v>93100</v>
      </c>
      <c r="C222" s="132">
        <v>16203</v>
      </c>
      <c r="D222" s="133" t="s">
        <v>1064</v>
      </c>
      <c r="E222" s="134">
        <v>0</v>
      </c>
    </row>
    <row r="223" spans="1:5" x14ac:dyDescent="0.3">
      <c r="A223" s="143" t="str">
        <f t="shared" si="3"/>
        <v>9310016000</v>
      </c>
      <c r="B223" s="144" t="s">
        <v>1291</v>
      </c>
      <c r="C223" s="144" t="s">
        <v>1270</v>
      </c>
      <c r="D223" s="133" t="s">
        <v>919</v>
      </c>
      <c r="E223" s="134">
        <v>16803.981670687499</v>
      </c>
    </row>
    <row r="224" spans="1:5" x14ac:dyDescent="0.3">
      <c r="A224" s="143" t="str">
        <f t="shared" si="3"/>
        <v>9340012000</v>
      </c>
      <c r="B224" s="144" t="s">
        <v>1292</v>
      </c>
      <c r="C224" s="144" t="s">
        <v>1271</v>
      </c>
      <c r="D224" s="133" t="s">
        <v>1065</v>
      </c>
      <c r="E224" s="134">
        <v>18087.644049999999</v>
      </c>
    </row>
    <row r="225" spans="1:5" x14ac:dyDescent="0.3">
      <c r="A225" s="143" t="str">
        <f t="shared" si="3"/>
        <v>9340012006</v>
      </c>
      <c r="B225" s="144" t="s">
        <v>1292</v>
      </c>
      <c r="C225" s="144" t="s">
        <v>1265</v>
      </c>
      <c r="D225" s="133" t="s">
        <v>1066</v>
      </c>
      <c r="E225" s="134">
        <v>2088.6214875000001</v>
      </c>
    </row>
    <row r="226" spans="1:5" x14ac:dyDescent="0.3">
      <c r="A226" s="143" t="str">
        <f t="shared" si="3"/>
        <v>9340012100</v>
      </c>
      <c r="B226" s="144" t="s">
        <v>1292</v>
      </c>
      <c r="C226" s="144" t="s">
        <v>1266</v>
      </c>
      <c r="D226" s="133" t="s">
        <v>1067</v>
      </c>
      <c r="E226" s="134">
        <v>16713.993887499997</v>
      </c>
    </row>
    <row r="227" spans="1:5" x14ac:dyDescent="0.3">
      <c r="A227" s="143" t="str">
        <f t="shared" si="3"/>
        <v>9340012101</v>
      </c>
      <c r="B227" s="144" t="s">
        <v>1292</v>
      </c>
      <c r="C227" s="144" t="s">
        <v>1267</v>
      </c>
      <c r="D227" s="133" t="s">
        <v>1068</v>
      </c>
      <c r="E227" s="134">
        <v>22931.736666666664</v>
      </c>
    </row>
    <row r="228" spans="1:5" x14ac:dyDescent="0.3">
      <c r="A228" s="143" t="str">
        <f t="shared" si="3"/>
        <v>9340015000</v>
      </c>
      <c r="B228" s="144" t="s">
        <v>1292</v>
      </c>
      <c r="C228" s="144" t="s">
        <v>1268</v>
      </c>
      <c r="D228" s="133" t="s">
        <v>1069</v>
      </c>
      <c r="E228" s="134">
        <v>3529.8130000000001</v>
      </c>
    </row>
    <row r="229" spans="1:5" x14ac:dyDescent="0.3">
      <c r="A229" s="143" t="str">
        <f t="shared" si="3"/>
        <v>9340015100</v>
      </c>
      <c r="B229" s="144" t="s">
        <v>1292</v>
      </c>
      <c r="C229" s="144" t="s">
        <v>1269</v>
      </c>
      <c r="D229" s="133" t="s">
        <v>920</v>
      </c>
      <c r="E229" s="134">
        <v>800</v>
      </c>
    </row>
    <row r="230" spans="1:5" x14ac:dyDescent="0.3">
      <c r="A230" s="143" t="str">
        <f t="shared" si="3"/>
        <v>9340016203</v>
      </c>
      <c r="B230" s="132">
        <v>93400</v>
      </c>
      <c r="C230" s="132">
        <v>16203</v>
      </c>
      <c r="D230" s="133" t="s">
        <v>1070</v>
      </c>
      <c r="E230" s="134">
        <v>0</v>
      </c>
    </row>
    <row r="231" spans="1:5" x14ac:dyDescent="0.3">
      <c r="A231" s="143" t="str">
        <f t="shared" si="3"/>
        <v>9340016000</v>
      </c>
      <c r="B231" s="144" t="s">
        <v>1292</v>
      </c>
      <c r="C231" s="144" t="s">
        <v>1270</v>
      </c>
      <c r="D231" s="133" t="s">
        <v>1071</v>
      </c>
      <c r="E231" s="134">
        <v>16425.090192624997</v>
      </c>
    </row>
    <row r="232" spans="1:5" x14ac:dyDescent="0.3">
      <c r="A232" s="143" t="str">
        <f t="shared" si="3"/>
        <v>2110016103</v>
      </c>
      <c r="B232" s="144">
        <v>21100</v>
      </c>
      <c r="C232" s="144">
        <v>16103</v>
      </c>
      <c r="D232" s="133" t="s">
        <v>1072</v>
      </c>
      <c r="E232" s="134">
        <v>15180.73</v>
      </c>
    </row>
    <row r="234" spans="1:5" x14ac:dyDescent="0.3">
      <c r="D234" t="s">
        <v>1233</v>
      </c>
      <c r="E234" s="134">
        <f>SUM(E2:E232)</f>
        <v>4533926.6588459378</v>
      </c>
    </row>
    <row r="237" spans="1:5" x14ac:dyDescent="0.3">
      <c r="D237" t="s">
        <v>1234</v>
      </c>
    </row>
    <row r="238" spans="1:5" x14ac:dyDescent="0.3">
      <c r="D238" t="s">
        <v>1235</v>
      </c>
    </row>
    <row r="239" spans="1:5" x14ac:dyDescent="0.3">
      <c r="D239" t="s">
        <v>1236</v>
      </c>
    </row>
    <row r="240" spans="1:5" x14ac:dyDescent="0.3">
      <c r="D240" t="s">
        <v>1237</v>
      </c>
    </row>
    <row r="242" spans="4:4" x14ac:dyDescent="0.3">
      <c r="D242" t="s">
        <v>1238</v>
      </c>
    </row>
    <row r="247" spans="4:4" x14ac:dyDescent="0.3">
      <c r="D247" t="s">
        <v>1239</v>
      </c>
    </row>
    <row r="248" spans="4:4" x14ac:dyDescent="0.3">
      <c r="D248" t="s">
        <v>1240</v>
      </c>
    </row>
    <row r="249" spans="4:4" x14ac:dyDescent="0.3">
      <c r="D249" t="s">
        <v>1241</v>
      </c>
    </row>
    <row r="251" spans="4:4" x14ac:dyDescent="0.3">
      <c r="D251" t="s">
        <v>1242</v>
      </c>
    </row>
    <row r="252" spans="4:4" x14ac:dyDescent="0.3">
      <c r="D252" t="s">
        <v>1243</v>
      </c>
    </row>
    <row r="254" spans="4:4" x14ac:dyDescent="0.3">
      <c r="D254" t="s">
        <v>1244</v>
      </c>
    </row>
    <row r="255" spans="4:4" x14ac:dyDescent="0.3">
      <c r="D255" t="s">
        <v>1245</v>
      </c>
    </row>
    <row r="256" spans="4:4" x14ac:dyDescent="0.3">
      <c r="D256" t="s">
        <v>1246</v>
      </c>
    </row>
    <row r="260" spans="4:4" x14ac:dyDescent="0.3">
      <c r="D260" t="s">
        <v>1247</v>
      </c>
    </row>
    <row r="261" spans="4:4" x14ac:dyDescent="0.3">
      <c r="D261" t="s">
        <v>1248</v>
      </c>
    </row>
    <row r="264" spans="4:4" x14ac:dyDescent="0.3">
      <c r="D264" t="s">
        <v>1249</v>
      </c>
    </row>
    <row r="266" spans="4:4" x14ac:dyDescent="0.3">
      <c r="D266" t="s">
        <v>1250</v>
      </c>
    </row>
    <row r="267" spans="4:4" x14ac:dyDescent="0.3">
      <c r="D267" t="s">
        <v>1251</v>
      </c>
    </row>
    <row r="268" spans="4:4" x14ac:dyDescent="0.3">
      <c r="D268" t="s">
        <v>1252</v>
      </c>
    </row>
    <row r="269" spans="4:4" x14ac:dyDescent="0.3">
      <c r="D269" t="s">
        <v>1253</v>
      </c>
    </row>
    <row r="270" spans="4:4" x14ac:dyDescent="0.3">
      <c r="D270" t="s">
        <v>1254</v>
      </c>
    </row>
    <row r="271" spans="4:4" x14ac:dyDescent="0.3">
      <c r="D271" t="s">
        <v>1255</v>
      </c>
    </row>
    <row r="273" spans="4:4" x14ac:dyDescent="0.3">
      <c r="D273" t="s">
        <v>1256</v>
      </c>
    </row>
    <row r="274" spans="4:4" x14ac:dyDescent="0.3">
      <c r="D274" t="s">
        <v>1257</v>
      </c>
    </row>
    <row r="275" spans="4:4" x14ac:dyDescent="0.3">
      <c r="D275" t="s">
        <v>1258</v>
      </c>
    </row>
    <row r="284" spans="4:4" x14ac:dyDescent="0.3">
      <c r="D284" t="s">
        <v>1255</v>
      </c>
    </row>
    <row r="286" spans="4:4" x14ac:dyDescent="0.3">
      <c r="D286" t="s">
        <v>1259</v>
      </c>
    </row>
    <row r="288" spans="4:4" x14ac:dyDescent="0.3">
      <c r="D288" t="s">
        <v>1260</v>
      </c>
    </row>
    <row r="290" spans="4:4" x14ac:dyDescent="0.3">
      <c r="D290" t="s">
        <v>1258</v>
      </c>
    </row>
  </sheetData>
  <autoFilter ref="A1:J232" xr:uid="{C57EEE66-CA70-4F55-A237-5EC4B1FD984E}"/>
  <pageMargins left="0.7" right="0.7" top="0.75" bottom="0.75" header="0.3" footer="0.3"/>
  <ignoredErrors>
    <ignoredError sqref="A14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D4451-8DC4-44C3-9996-68B971BCDA4D}">
  <sheetPr>
    <tabColor rgb="FF92D050"/>
  </sheetPr>
  <dimension ref="A1:I398"/>
  <sheetViews>
    <sheetView zoomScale="97" workbookViewId="0">
      <selection activeCell="B2" sqref="B2:J11"/>
    </sheetView>
  </sheetViews>
  <sheetFormatPr baseColWidth="10" defaultRowHeight="14.4" x14ac:dyDescent="0.3"/>
  <cols>
    <col min="1" max="1" width="3.44140625" customWidth="1"/>
    <col min="2" max="3" width="11" bestFit="1" customWidth="1"/>
    <col min="4" max="4" width="57.44140625" customWidth="1"/>
    <col min="5" max="5" width="19.109375" customWidth="1"/>
    <col min="6" max="6" width="18.88671875" customWidth="1"/>
    <col min="7" max="7" width="17.5546875" customWidth="1"/>
    <col min="8" max="8" width="19.5546875" customWidth="1"/>
    <col min="9" max="9" width="21.5546875" customWidth="1"/>
  </cols>
  <sheetData>
    <row r="1" spans="1:9" s="2" customFormat="1" x14ac:dyDescent="0.3">
      <c r="B1" s="2" t="s">
        <v>0</v>
      </c>
      <c r="C1" s="2" t="s">
        <v>1</v>
      </c>
      <c r="D1" s="2" t="s">
        <v>2</v>
      </c>
      <c r="E1" s="2" t="s">
        <v>606</v>
      </c>
      <c r="F1" s="2" t="s">
        <v>360</v>
      </c>
      <c r="G1" s="2" t="s">
        <v>359</v>
      </c>
      <c r="H1" s="2" t="s">
        <v>607</v>
      </c>
      <c r="I1" s="2" t="s">
        <v>1091</v>
      </c>
    </row>
    <row r="2" spans="1:9" x14ac:dyDescent="0.3">
      <c r="A2" s="81" t="str">
        <f>B2&amp;C2</f>
        <v>1320022104</v>
      </c>
      <c r="B2">
        <v>13200</v>
      </c>
      <c r="C2">
        <v>22104</v>
      </c>
      <c r="D2" t="s">
        <v>723</v>
      </c>
      <c r="E2">
        <v>8000</v>
      </c>
      <c r="F2">
        <v>8000</v>
      </c>
      <c r="G2">
        <v>9020.68</v>
      </c>
      <c r="H2">
        <v>9020.68</v>
      </c>
      <c r="I2">
        <v>-1020.68</v>
      </c>
    </row>
    <row r="3" spans="1:9" x14ac:dyDescent="0.3">
      <c r="A3" s="81" t="str">
        <f t="shared" ref="A3:A66" si="0">B3&amp;C3</f>
        <v>1320022799</v>
      </c>
      <c r="B3">
        <v>13200</v>
      </c>
      <c r="C3">
        <v>22799</v>
      </c>
      <c r="D3" t="s">
        <v>717</v>
      </c>
      <c r="E3">
        <v>0</v>
      </c>
      <c r="F3">
        <v>0</v>
      </c>
      <c r="G3">
        <v>0</v>
      </c>
      <c r="H3">
        <v>0</v>
      </c>
      <c r="I3">
        <v>0</v>
      </c>
    </row>
    <row r="4" spans="1:9" x14ac:dyDescent="0.3">
      <c r="A4" s="81" t="str">
        <f t="shared" si="0"/>
        <v>1320020400</v>
      </c>
      <c r="B4">
        <v>13200</v>
      </c>
      <c r="C4">
        <v>20400</v>
      </c>
      <c r="D4" t="s">
        <v>337</v>
      </c>
      <c r="E4">
        <v>32761</v>
      </c>
      <c r="F4">
        <v>32761</v>
      </c>
      <c r="G4">
        <v>35490.67</v>
      </c>
      <c r="H4">
        <v>32760.720000000001</v>
      </c>
      <c r="I4">
        <v>-2729.67</v>
      </c>
    </row>
    <row r="5" spans="1:9" x14ac:dyDescent="0.3">
      <c r="A5" s="81" t="str">
        <f t="shared" si="0"/>
        <v>1320020600</v>
      </c>
      <c r="B5">
        <v>13200</v>
      </c>
      <c r="C5">
        <v>20600</v>
      </c>
      <c r="D5" t="s">
        <v>718</v>
      </c>
      <c r="E5">
        <v>1422.96</v>
      </c>
      <c r="F5">
        <v>1422.96</v>
      </c>
      <c r="G5">
        <v>592.9</v>
      </c>
      <c r="H5">
        <v>592.9</v>
      </c>
      <c r="I5">
        <v>830.06</v>
      </c>
    </row>
    <row r="6" spans="1:9" x14ac:dyDescent="0.3">
      <c r="A6" s="81" t="str">
        <f t="shared" si="0"/>
        <v>1320021300</v>
      </c>
      <c r="B6">
        <v>13200</v>
      </c>
      <c r="C6">
        <v>21300</v>
      </c>
      <c r="D6" t="s">
        <v>719</v>
      </c>
      <c r="E6">
        <v>500</v>
      </c>
      <c r="F6">
        <v>500</v>
      </c>
      <c r="G6">
        <v>0</v>
      </c>
      <c r="H6">
        <v>0</v>
      </c>
      <c r="I6">
        <v>500</v>
      </c>
    </row>
    <row r="7" spans="1:9" x14ac:dyDescent="0.3">
      <c r="A7" s="81" t="str">
        <f t="shared" si="0"/>
        <v>1320021400</v>
      </c>
      <c r="B7">
        <v>13200</v>
      </c>
      <c r="C7">
        <v>21400</v>
      </c>
      <c r="D7" t="s">
        <v>720</v>
      </c>
      <c r="E7">
        <v>500</v>
      </c>
      <c r="F7">
        <v>500</v>
      </c>
      <c r="G7">
        <v>0</v>
      </c>
      <c r="H7">
        <v>0</v>
      </c>
      <c r="I7">
        <v>500</v>
      </c>
    </row>
    <row r="8" spans="1:9" x14ac:dyDescent="0.3">
      <c r="A8" s="81" t="str">
        <f t="shared" si="0"/>
        <v>1320022000</v>
      </c>
      <c r="B8">
        <v>13200</v>
      </c>
      <c r="C8">
        <v>22000</v>
      </c>
      <c r="D8" t="s">
        <v>721</v>
      </c>
      <c r="E8">
        <v>500</v>
      </c>
      <c r="F8">
        <v>500</v>
      </c>
      <c r="G8">
        <v>873.33</v>
      </c>
      <c r="H8">
        <v>873.33</v>
      </c>
      <c r="I8">
        <v>-373.33</v>
      </c>
    </row>
    <row r="9" spans="1:9" x14ac:dyDescent="0.3">
      <c r="A9" s="81" t="str">
        <f t="shared" si="0"/>
        <v>1320022103</v>
      </c>
      <c r="B9">
        <v>13200</v>
      </c>
      <c r="C9">
        <v>22103</v>
      </c>
      <c r="D9" t="s">
        <v>722</v>
      </c>
      <c r="E9">
        <v>5500</v>
      </c>
      <c r="F9">
        <v>5500</v>
      </c>
      <c r="G9">
        <v>4596.1099999999997</v>
      </c>
      <c r="H9">
        <v>4596.1099999999997</v>
      </c>
      <c r="I9">
        <v>903.89</v>
      </c>
    </row>
    <row r="10" spans="1:9" x14ac:dyDescent="0.3">
      <c r="A10" s="81" t="str">
        <f t="shared" si="0"/>
        <v>1320022111</v>
      </c>
      <c r="B10">
        <v>13200</v>
      </c>
      <c r="C10">
        <v>22111</v>
      </c>
      <c r="D10" t="s">
        <v>724</v>
      </c>
      <c r="E10">
        <v>0</v>
      </c>
      <c r="F10">
        <v>0</v>
      </c>
      <c r="G10">
        <v>0</v>
      </c>
      <c r="H10">
        <v>0</v>
      </c>
      <c r="I10">
        <v>0</v>
      </c>
    </row>
    <row r="11" spans="1:9" x14ac:dyDescent="0.3">
      <c r="A11" s="81" t="str">
        <f t="shared" si="0"/>
        <v>1320022400</v>
      </c>
      <c r="B11">
        <v>13200</v>
      </c>
      <c r="C11">
        <v>22400</v>
      </c>
      <c r="D11" t="s">
        <v>725</v>
      </c>
      <c r="E11">
        <v>1500</v>
      </c>
      <c r="F11">
        <v>1500</v>
      </c>
      <c r="G11">
        <v>2615.5</v>
      </c>
      <c r="H11">
        <v>2615.5</v>
      </c>
      <c r="I11">
        <v>-1115.5</v>
      </c>
    </row>
    <row r="12" spans="1:9" x14ac:dyDescent="0.3">
      <c r="A12" s="81" t="str">
        <f t="shared" si="0"/>
        <v>1320022699</v>
      </c>
      <c r="B12">
        <v>13200</v>
      </c>
      <c r="C12">
        <v>22699</v>
      </c>
      <c r="D12" t="s">
        <v>726</v>
      </c>
      <c r="E12">
        <v>2000</v>
      </c>
      <c r="F12">
        <v>2000</v>
      </c>
      <c r="G12">
        <v>1677.57</v>
      </c>
      <c r="H12">
        <v>1677.57</v>
      </c>
      <c r="I12">
        <v>322.43</v>
      </c>
    </row>
    <row r="13" spans="1:9" x14ac:dyDescent="0.3">
      <c r="A13" s="81" t="str">
        <f t="shared" si="0"/>
        <v>1330022706</v>
      </c>
      <c r="B13">
        <v>13300</v>
      </c>
      <c r="C13">
        <v>22706</v>
      </c>
      <c r="D13" t="s">
        <v>727</v>
      </c>
      <c r="E13">
        <v>0</v>
      </c>
      <c r="F13">
        <v>0</v>
      </c>
      <c r="G13">
        <v>0</v>
      </c>
      <c r="H13">
        <v>0</v>
      </c>
      <c r="I13">
        <v>0</v>
      </c>
    </row>
    <row r="14" spans="1:9" x14ac:dyDescent="0.3">
      <c r="A14" s="81" t="str">
        <f t="shared" si="0"/>
        <v>1330020000</v>
      </c>
      <c r="B14">
        <v>13300</v>
      </c>
      <c r="C14">
        <v>20000</v>
      </c>
      <c r="D14" t="s">
        <v>728</v>
      </c>
      <c r="E14">
        <v>2500</v>
      </c>
      <c r="F14">
        <v>2500</v>
      </c>
      <c r="G14">
        <v>0</v>
      </c>
      <c r="H14">
        <v>0</v>
      </c>
      <c r="I14">
        <v>2500</v>
      </c>
    </row>
    <row r="15" spans="1:9" x14ac:dyDescent="0.3">
      <c r="A15" s="81" t="str">
        <f t="shared" si="0"/>
        <v>1330022699</v>
      </c>
      <c r="B15">
        <v>13300</v>
      </c>
      <c r="C15">
        <v>22699</v>
      </c>
      <c r="D15" t="s">
        <v>729</v>
      </c>
      <c r="E15">
        <v>5000</v>
      </c>
      <c r="F15">
        <v>5000</v>
      </c>
      <c r="G15">
        <v>0</v>
      </c>
      <c r="H15">
        <v>0</v>
      </c>
      <c r="I15">
        <v>5000</v>
      </c>
    </row>
    <row r="16" spans="1:9" x14ac:dyDescent="0.3">
      <c r="A16" s="81" t="str">
        <f t="shared" si="0"/>
        <v>1330022799</v>
      </c>
      <c r="B16">
        <v>13300</v>
      </c>
      <c r="C16">
        <v>22799</v>
      </c>
      <c r="D16" t="s">
        <v>223</v>
      </c>
      <c r="E16">
        <v>5000</v>
      </c>
      <c r="F16">
        <v>5000</v>
      </c>
      <c r="G16">
        <v>15000</v>
      </c>
      <c r="H16">
        <v>6325.28</v>
      </c>
      <c r="I16">
        <v>-10000</v>
      </c>
    </row>
    <row r="17" spans="1:9" x14ac:dyDescent="0.3">
      <c r="A17" s="81" t="str">
        <f t="shared" si="0"/>
        <v>1340021300</v>
      </c>
      <c r="B17">
        <v>13400</v>
      </c>
      <c r="C17">
        <v>21300</v>
      </c>
      <c r="D17" t="s">
        <v>730</v>
      </c>
      <c r="E17">
        <v>1000</v>
      </c>
      <c r="F17">
        <v>1000</v>
      </c>
      <c r="G17">
        <v>0</v>
      </c>
      <c r="H17">
        <v>0</v>
      </c>
      <c r="I17">
        <v>1000</v>
      </c>
    </row>
    <row r="18" spans="1:9" x14ac:dyDescent="0.3">
      <c r="A18" s="81" t="str">
        <f t="shared" si="0"/>
        <v>1340022199</v>
      </c>
      <c r="B18">
        <v>13400</v>
      </c>
      <c r="C18">
        <v>22199</v>
      </c>
      <c r="D18" t="s">
        <v>106</v>
      </c>
      <c r="E18">
        <v>500</v>
      </c>
      <c r="F18">
        <v>500</v>
      </c>
      <c r="G18">
        <v>0</v>
      </c>
      <c r="H18">
        <v>0</v>
      </c>
      <c r="I18">
        <v>500</v>
      </c>
    </row>
    <row r="19" spans="1:9" x14ac:dyDescent="0.3">
      <c r="A19" s="81" t="str">
        <f t="shared" si="0"/>
        <v>1340022799</v>
      </c>
      <c r="B19">
        <v>13400</v>
      </c>
      <c r="C19">
        <v>22799</v>
      </c>
      <c r="D19" t="s">
        <v>55</v>
      </c>
      <c r="E19">
        <v>500</v>
      </c>
      <c r="F19">
        <v>500</v>
      </c>
      <c r="G19">
        <v>0</v>
      </c>
      <c r="H19">
        <v>0</v>
      </c>
      <c r="I19">
        <v>500</v>
      </c>
    </row>
    <row r="20" spans="1:9" x14ac:dyDescent="0.3">
      <c r="A20" s="81" t="str">
        <f t="shared" si="0"/>
        <v>1350022103</v>
      </c>
      <c r="B20">
        <v>13500</v>
      </c>
      <c r="C20">
        <v>22103</v>
      </c>
      <c r="D20" t="s">
        <v>224</v>
      </c>
      <c r="E20">
        <v>1000</v>
      </c>
      <c r="F20">
        <v>1000</v>
      </c>
      <c r="G20">
        <v>710.29</v>
      </c>
      <c r="H20">
        <v>710.29</v>
      </c>
      <c r="I20">
        <v>289.70999999999998</v>
      </c>
    </row>
    <row r="21" spans="1:9" x14ac:dyDescent="0.3">
      <c r="A21" s="81" t="str">
        <f t="shared" si="0"/>
        <v>1350022104</v>
      </c>
      <c r="B21">
        <v>13500</v>
      </c>
      <c r="C21">
        <v>22104</v>
      </c>
      <c r="D21" t="s">
        <v>225</v>
      </c>
      <c r="E21">
        <v>2355</v>
      </c>
      <c r="F21">
        <v>2355</v>
      </c>
      <c r="G21">
        <v>3585.69</v>
      </c>
      <c r="H21">
        <v>2224.4699999999998</v>
      </c>
      <c r="I21">
        <v>-1230.69</v>
      </c>
    </row>
    <row r="22" spans="1:9" x14ac:dyDescent="0.3">
      <c r="A22" s="81" t="str">
        <f t="shared" si="0"/>
        <v>1350022400</v>
      </c>
      <c r="B22">
        <v>13500</v>
      </c>
      <c r="C22">
        <v>22400</v>
      </c>
      <c r="D22" t="s">
        <v>226</v>
      </c>
      <c r="E22">
        <v>2355</v>
      </c>
      <c r="F22">
        <v>2355</v>
      </c>
      <c r="G22">
        <v>1909.71</v>
      </c>
      <c r="H22">
        <v>1909.71</v>
      </c>
      <c r="I22">
        <v>445.29</v>
      </c>
    </row>
    <row r="23" spans="1:9" x14ac:dyDescent="0.3">
      <c r="A23" s="81" t="str">
        <f t="shared" si="0"/>
        <v>1350022601</v>
      </c>
      <c r="B23">
        <v>13500</v>
      </c>
      <c r="C23">
        <v>22601</v>
      </c>
      <c r="D23" t="s">
        <v>227</v>
      </c>
      <c r="E23">
        <v>2500</v>
      </c>
      <c r="F23">
        <v>2500</v>
      </c>
      <c r="G23">
        <v>2868.38</v>
      </c>
      <c r="H23">
        <v>2868.38</v>
      </c>
      <c r="I23">
        <v>-368.38</v>
      </c>
    </row>
    <row r="24" spans="1:9" x14ac:dyDescent="0.3">
      <c r="A24" s="81" t="str">
        <f t="shared" si="0"/>
        <v>1350022699</v>
      </c>
      <c r="B24">
        <v>13500</v>
      </c>
      <c r="C24">
        <v>22699</v>
      </c>
      <c r="D24" t="s">
        <v>228</v>
      </c>
      <c r="E24">
        <v>1500</v>
      </c>
      <c r="F24">
        <v>1500</v>
      </c>
      <c r="G24">
        <v>2405.71</v>
      </c>
      <c r="H24">
        <v>2405.71</v>
      </c>
      <c r="I24">
        <v>-905.71</v>
      </c>
    </row>
    <row r="25" spans="1:9" x14ac:dyDescent="0.3">
      <c r="A25" s="81" t="str">
        <f t="shared" si="0"/>
        <v>1500022799</v>
      </c>
      <c r="B25">
        <v>15000</v>
      </c>
      <c r="C25">
        <v>22799</v>
      </c>
      <c r="D25" t="s">
        <v>731</v>
      </c>
      <c r="E25">
        <v>0</v>
      </c>
      <c r="F25">
        <v>39794.35</v>
      </c>
      <c r="G25">
        <v>13380</v>
      </c>
      <c r="H25">
        <v>0</v>
      </c>
      <c r="I25">
        <v>0</v>
      </c>
    </row>
    <row r="26" spans="1:9" x14ac:dyDescent="0.3">
      <c r="A26" s="81" t="str">
        <f t="shared" si="0"/>
        <v>1500022706</v>
      </c>
      <c r="B26">
        <v>15000</v>
      </c>
      <c r="C26">
        <v>22706</v>
      </c>
      <c r="D26" t="s">
        <v>732</v>
      </c>
      <c r="E26">
        <v>125000</v>
      </c>
      <c r="F26">
        <v>178796.51</v>
      </c>
      <c r="G26">
        <v>156804.15</v>
      </c>
      <c r="H26">
        <v>117710.7</v>
      </c>
      <c r="I26">
        <v>21992.36</v>
      </c>
    </row>
    <row r="27" spans="1:9" x14ac:dyDescent="0.3">
      <c r="A27" s="81" t="str">
        <f t="shared" si="0"/>
        <v>1510022799</v>
      </c>
      <c r="B27">
        <v>15100</v>
      </c>
      <c r="C27">
        <v>22799</v>
      </c>
      <c r="D27" t="s">
        <v>229</v>
      </c>
      <c r="E27">
        <v>500</v>
      </c>
      <c r="F27">
        <v>500</v>
      </c>
      <c r="G27">
        <v>0</v>
      </c>
      <c r="H27">
        <v>0</v>
      </c>
      <c r="I27">
        <v>500</v>
      </c>
    </row>
    <row r="28" spans="1:9" x14ac:dyDescent="0.3">
      <c r="A28" s="81" t="str">
        <f t="shared" si="0"/>
        <v>1532021000</v>
      </c>
      <c r="B28">
        <v>15320</v>
      </c>
      <c r="C28">
        <v>21000</v>
      </c>
      <c r="D28" t="s">
        <v>230</v>
      </c>
      <c r="E28">
        <v>28000</v>
      </c>
      <c r="F28">
        <v>36000</v>
      </c>
      <c r="G28">
        <v>41921.03</v>
      </c>
      <c r="H28">
        <v>41921.03</v>
      </c>
      <c r="I28">
        <v>-5921.03</v>
      </c>
    </row>
    <row r="29" spans="1:9" x14ac:dyDescent="0.3">
      <c r="A29" s="81" t="str">
        <f t="shared" si="0"/>
        <v>1532021400</v>
      </c>
      <c r="B29">
        <v>15320</v>
      </c>
      <c r="C29">
        <v>21400</v>
      </c>
      <c r="D29" t="s">
        <v>231</v>
      </c>
      <c r="E29">
        <v>8000</v>
      </c>
      <c r="F29">
        <v>8000</v>
      </c>
      <c r="G29">
        <v>12471.23</v>
      </c>
      <c r="H29">
        <v>12471.23</v>
      </c>
      <c r="I29">
        <v>-4471.2299999999996</v>
      </c>
    </row>
    <row r="30" spans="1:9" x14ac:dyDescent="0.3">
      <c r="A30" s="81" t="str">
        <f t="shared" si="0"/>
        <v>1532022103</v>
      </c>
      <c r="B30">
        <v>15320</v>
      </c>
      <c r="C30">
        <v>22103</v>
      </c>
      <c r="D30" t="s">
        <v>733</v>
      </c>
      <c r="E30">
        <v>15000</v>
      </c>
      <c r="F30">
        <v>15000</v>
      </c>
      <c r="G30">
        <v>13913.76</v>
      </c>
      <c r="H30">
        <v>13913.76</v>
      </c>
      <c r="I30">
        <v>1086.24</v>
      </c>
    </row>
    <row r="31" spans="1:9" x14ac:dyDescent="0.3">
      <c r="A31" s="81" t="str">
        <f t="shared" si="0"/>
        <v>1532022104</v>
      </c>
      <c r="B31">
        <v>15320</v>
      </c>
      <c r="C31">
        <v>22104</v>
      </c>
      <c r="D31" t="s">
        <v>232</v>
      </c>
      <c r="E31">
        <v>5000</v>
      </c>
      <c r="F31">
        <v>5000</v>
      </c>
      <c r="G31">
        <v>10723.81</v>
      </c>
      <c r="H31">
        <v>10723.81</v>
      </c>
      <c r="I31">
        <v>-5723.81</v>
      </c>
    </row>
    <row r="32" spans="1:9" x14ac:dyDescent="0.3">
      <c r="A32" s="81" t="str">
        <f t="shared" si="0"/>
        <v>1532022400</v>
      </c>
      <c r="B32">
        <v>15320</v>
      </c>
      <c r="C32">
        <v>22400</v>
      </c>
      <c r="D32" t="s">
        <v>734</v>
      </c>
      <c r="E32">
        <v>4600</v>
      </c>
      <c r="F32">
        <v>4600</v>
      </c>
      <c r="G32">
        <v>3805.9</v>
      </c>
      <c r="H32">
        <v>3805.9</v>
      </c>
      <c r="I32">
        <v>794.1</v>
      </c>
    </row>
    <row r="33" spans="1:9" x14ac:dyDescent="0.3">
      <c r="A33" s="81" t="str">
        <f t="shared" si="0"/>
        <v>1630020400</v>
      </c>
      <c r="B33">
        <v>16300</v>
      </c>
      <c r="C33">
        <v>20400</v>
      </c>
      <c r="D33" t="s">
        <v>233</v>
      </c>
      <c r="E33">
        <v>45341.75</v>
      </c>
      <c r="F33">
        <v>45341.75</v>
      </c>
      <c r="G33">
        <v>45341.75</v>
      </c>
      <c r="H33">
        <v>45341.64</v>
      </c>
      <c r="I33">
        <v>0</v>
      </c>
    </row>
    <row r="34" spans="1:9" x14ac:dyDescent="0.3">
      <c r="A34" s="81" t="str">
        <f t="shared" si="0"/>
        <v>1630021400</v>
      </c>
      <c r="B34">
        <v>16300</v>
      </c>
      <c r="C34">
        <v>21400</v>
      </c>
      <c r="D34" t="s">
        <v>735</v>
      </c>
      <c r="E34">
        <v>0</v>
      </c>
      <c r="F34">
        <v>0</v>
      </c>
      <c r="G34">
        <v>208.91</v>
      </c>
      <c r="H34">
        <v>208.91</v>
      </c>
      <c r="I34">
        <v>-208.91</v>
      </c>
    </row>
    <row r="35" spans="1:9" x14ac:dyDescent="0.3">
      <c r="A35" s="81" t="str">
        <f t="shared" si="0"/>
        <v>1630022103</v>
      </c>
      <c r="B35">
        <v>16300</v>
      </c>
      <c r="C35">
        <v>22103</v>
      </c>
      <c r="D35" t="s">
        <v>56</v>
      </c>
      <c r="E35">
        <v>0</v>
      </c>
      <c r="F35">
        <v>0</v>
      </c>
      <c r="G35">
        <v>6962.22</v>
      </c>
      <c r="H35">
        <v>6962.22</v>
      </c>
      <c r="I35">
        <v>-6962.22</v>
      </c>
    </row>
    <row r="36" spans="1:9" x14ac:dyDescent="0.3">
      <c r="A36" s="81" t="str">
        <f t="shared" si="0"/>
        <v>1630022104</v>
      </c>
      <c r="B36">
        <v>16300</v>
      </c>
      <c r="C36">
        <v>22104</v>
      </c>
      <c r="D36" t="s">
        <v>57</v>
      </c>
      <c r="E36">
        <v>500</v>
      </c>
      <c r="F36">
        <v>500</v>
      </c>
      <c r="G36">
        <v>68.12</v>
      </c>
      <c r="H36">
        <v>68.12</v>
      </c>
      <c r="I36">
        <v>431.88</v>
      </c>
    </row>
    <row r="37" spans="1:9" x14ac:dyDescent="0.3">
      <c r="A37" s="81" t="str">
        <f t="shared" si="0"/>
        <v>1630022110</v>
      </c>
      <c r="B37">
        <v>16300</v>
      </c>
      <c r="C37">
        <v>22110</v>
      </c>
      <c r="D37" t="s">
        <v>107</v>
      </c>
      <c r="E37">
        <v>4000</v>
      </c>
      <c r="F37">
        <v>4000</v>
      </c>
      <c r="G37">
        <v>4483.2</v>
      </c>
      <c r="H37">
        <v>4483.2</v>
      </c>
      <c r="I37">
        <v>-483.2</v>
      </c>
    </row>
    <row r="38" spans="1:9" x14ac:dyDescent="0.3">
      <c r="A38" s="81" t="str">
        <f t="shared" si="0"/>
        <v>1630022111</v>
      </c>
      <c r="B38">
        <v>16300</v>
      </c>
      <c r="C38">
        <v>22111</v>
      </c>
      <c r="D38" t="s">
        <v>108</v>
      </c>
      <c r="E38">
        <v>2500</v>
      </c>
      <c r="F38">
        <v>2500</v>
      </c>
      <c r="G38">
        <v>2024.64</v>
      </c>
      <c r="H38">
        <v>2024.64</v>
      </c>
      <c r="I38">
        <v>475.36</v>
      </c>
    </row>
    <row r="39" spans="1:9" x14ac:dyDescent="0.3">
      <c r="A39" s="81" t="str">
        <f t="shared" si="0"/>
        <v>1630022400</v>
      </c>
      <c r="B39">
        <v>16300</v>
      </c>
      <c r="C39">
        <v>22400</v>
      </c>
      <c r="D39" t="s">
        <v>736</v>
      </c>
      <c r="E39">
        <v>0</v>
      </c>
      <c r="F39">
        <v>0</v>
      </c>
      <c r="G39">
        <v>1207.27</v>
      </c>
      <c r="H39">
        <v>1207.27</v>
      </c>
      <c r="I39">
        <v>-1207.27</v>
      </c>
    </row>
    <row r="40" spans="1:9" x14ac:dyDescent="0.3">
      <c r="A40" s="81" t="str">
        <f t="shared" si="0"/>
        <v>1650022199</v>
      </c>
      <c r="B40">
        <v>16500</v>
      </c>
      <c r="C40">
        <v>22199</v>
      </c>
      <c r="D40" t="s">
        <v>235</v>
      </c>
      <c r="E40">
        <v>1500</v>
      </c>
      <c r="F40">
        <v>1500</v>
      </c>
      <c r="G40">
        <v>0</v>
      </c>
      <c r="H40">
        <v>0</v>
      </c>
      <c r="I40">
        <v>1500</v>
      </c>
    </row>
    <row r="41" spans="1:9" x14ac:dyDescent="0.3">
      <c r="A41" s="81" t="str">
        <f t="shared" si="0"/>
        <v>1650021000</v>
      </c>
      <c r="B41">
        <v>16500</v>
      </c>
      <c r="C41">
        <v>21000</v>
      </c>
      <c r="D41" t="s">
        <v>234</v>
      </c>
      <c r="E41">
        <v>45000</v>
      </c>
      <c r="F41">
        <v>48000</v>
      </c>
      <c r="G41">
        <v>34949.64</v>
      </c>
      <c r="H41">
        <v>34949.64</v>
      </c>
      <c r="I41">
        <v>13050.36</v>
      </c>
    </row>
    <row r="42" spans="1:9" x14ac:dyDescent="0.3">
      <c r="A42" s="81" t="str">
        <f t="shared" si="0"/>
        <v>1650022100</v>
      </c>
      <c r="B42">
        <v>16500</v>
      </c>
      <c r="C42">
        <v>22100</v>
      </c>
      <c r="D42" t="s">
        <v>331</v>
      </c>
      <c r="E42">
        <v>168185.1</v>
      </c>
      <c r="F42">
        <v>168185.1</v>
      </c>
      <c r="G42">
        <v>170672.75</v>
      </c>
      <c r="H42">
        <v>166907.12</v>
      </c>
      <c r="I42">
        <v>-2487.65</v>
      </c>
    </row>
    <row r="43" spans="1:9" x14ac:dyDescent="0.3">
      <c r="A43" s="81" t="str">
        <f t="shared" si="0"/>
        <v>1650022400</v>
      </c>
      <c r="B43">
        <v>16500</v>
      </c>
      <c r="C43">
        <v>22400</v>
      </c>
      <c r="D43" t="s">
        <v>236</v>
      </c>
      <c r="E43">
        <v>650</v>
      </c>
      <c r="F43">
        <v>650</v>
      </c>
      <c r="G43">
        <v>0</v>
      </c>
      <c r="H43">
        <v>0</v>
      </c>
      <c r="I43">
        <v>650</v>
      </c>
    </row>
    <row r="44" spans="1:9" x14ac:dyDescent="0.3">
      <c r="A44" s="81" t="str">
        <f t="shared" si="0"/>
        <v>1650022799</v>
      </c>
      <c r="B44">
        <v>16500</v>
      </c>
      <c r="C44">
        <v>22799</v>
      </c>
      <c r="D44" t="s">
        <v>737</v>
      </c>
      <c r="E44">
        <v>5000</v>
      </c>
      <c r="F44">
        <v>5000</v>
      </c>
      <c r="G44">
        <v>0</v>
      </c>
      <c r="H44">
        <v>0</v>
      </c>
      <c r="I44">
        <v>5000</v>
      </c>
    </row>
    <row r="45" spans="1:9" x14ac:dyDescent="0.3">
      <c r="A45" s="81" t="str">
        <f t="shared" si="0"/>
        <v>1700021000</v>
      </c>
      <c r="B45">
        <v>17000</v>
      </c>
      <c r="C45">
        <v>21000</v>
      </c>
      <c r="D45" t="s">
        <v>237</v>
      </c>
      <c r="E45">
        <v>3000</v>
      </c>
      <c r="F45">
        <v>3000</v>
      </c>
      <c r="G45">
        <v>0</v>
      </c>
      <c r="H45">
        <v>0</v>
      </c>
      <c r="I45">
        <v>3000</v>
      </c>
    </row>
    <row r="46" spans="1:9" x14ac:dyDescent="0.3">
      <c r="A46" s="81" t="str">
        <f t="shared" si="0"/>
        <v>1700022199</v>
      </c>
      <c r="B46">
        <v>17000</v>
      </c>
      <c r="C46">
        <v>22199</v>
      </c>
      <c r="D46" t="s">
        <v>109</v>
      </c>
      <c r="E46">
        <v>1000</v>
      </c>
      <c r="F46">
        <v>1000</v>
      </c>
      <c r="G46">
        <v>0</v>
      </c>
      <c r="H46">
        <v>0</v>
      </c>
      <c r="I46">
        <v>1000</v>
      </c>
    </row>
    <row r="47" spans="1:9" x14ac:dyDescent="0.3">
      <c r="A47" s="81" t="str">
        <f t="shared" si="0"/>
        <v>1700022609</v>
      </c>
      <c r="B47">
        <v>17000</v>
      </c>
      <c r="C47">
        <v>22609</v>
      </c>
      <c r="D47" t="s">
        <v>110</v>
      </c>
      <c r="E47">
        <v>800</v>
      </c>
      <c r="F47">
        <v>800</v>
      </c>
      <c r="G47">
        <v>740</v>
      </c>
      <c r="H47">
        <v>740</v>
      </c>
      <c r="I47">
        <v>60</v>
      </c>
    </row>
    <row r="48" spans="1:9" x14ac:dyDescent="0.3">
      <c r="A48" s="81" t="str">
        <f t="shared" si="0"/>
        <v>1700022799</v>
      </c>
      <c r="B48">
        <v>17000</v>
      </c>
      <c r="C48">
        <v>22799</v>
      </c>
      <c r="D48" t="s">
        <v>58</v>
      </c>
      <c r="E48">
        <v>5000</v>
      </c>
      <c r="F48">
        <v>5000</v>
      </c>
      <c r="G48">
        <v>411.95</v>
      </c>
      <c r="H48">
        <v>411.95</v>
      </c>
      <c r="I48">
        <v>4588.05</v>
      </c>
    </row>
    <row r="49" spans="1:9" x14ac:dyDescent="0.3">
      <c r="A49" s="81" t="str">
        <f t="shared" si="0"/>
        <v>1710021000</v>
      </c>
      <c r="B49">
        <v>17100</v>
      </c>
      <c r="C49">
        <v>21000</v>
      </c>
      <c r="D49" t="s">
        <v>238</v>
      </c>
      <c r="E49">
        <v>40000</v>
      </c>
      <c r="F49">
        <v>49000</v>
      </c>
      <c r="G49">
        <v>62005.07</v>
      </c>
      <c r="H49">
        <v>62005.07</v>
      </c>
      <c r="I49">
        <v>-13005.07</v>
      </c>
    </row>
    <row r="50" spans="1:9" x14ac:dyDescent="0.3">
      <c r="A50" s="81" t="str">
        <f t="shared" si="0"/>
        <v>1710021400</v>
      </c>
      <c r="B50">
        <v>17100</v>
      </c>
      <c r="C50">
        <v>21400</v>
      </c>
      <c r="D50" t="s">
        <v>239</v>
      </c>
      <c r="E50">
        <v>200</v>
      </c>
      <c r="F50">
        <v>200</v>
      </c>
      <c r="G50">
        <v>0</v>
      </c>
      <c r="H50">
        <v>0</v>
      </c>
      <c r="I50">
        <v>200</v>
      </c>
    </row>
    <row r="51" spans="1:9" x14ac:dyDescent="0.3">
      <c r="A51" s="81" t="str">
        <f t="shared" si="0"/>
        <v>1710022102</v>
      </c>
      <c r="B51">
        <v>17100</v>
      </c>
      <c r="C51">
        <v>22102</v>
      </c>
      <c r="D51" t="s">
        <v>111</v>
      </c>
      <c r="E51">
        <v>200</v>
      </c>
      <c r="F51">
        <v>200</v>
      </c>
      <c r="G51">
        <v>0</v>
      </c>
      <c r="H51">
        <v>0</v>
      </c>
      <c r="I51">
        <v>200</v>
      </c>
    </row>
    <row r="52" spans="1:9" x14ac:dyDescent="0.3">
      <c r="A52" s="81" t="str">
        <f t="shared" si="0"/>
        <v>1710022104</v>
      </c>
      <c r="B52">
        <v>17100</v>
      </c>
      <c r="C52">
        <v>22104</v>
      </c>
      <c r="D52" t="s">
        <v>59</v>
      </c>
      <c r="E52">
        <v>200</v>
      </c>
      <c r="F52">
        <v>200</v>
      </c>
      <c r="G52">
        <v>0</v>
      </c>
      <c r="H52">
        <v>0</v>
      </c>
      <c r="I52">
        <v>200</v>
      </c>
    </row>
    <row r="53" spans="1:9" x14ac:dyDescent="0.3">
      <c r="A53" s="81" t="str">
        <f t="shared" si="0"/>
        <v>1710022110</v>
      </c>
      <c r="B53">
        <v>17100</v>
      </c>
      <c r="C53">
        <v>22110</v>
      </c>
      <c r="D53" t="s">
        <v>113</v>
      </c>
      <c r="E53">
        <v>500</v>
      </c>
      <c r="F53">
        <v>500</v>
      </c>
      <c r="G53">
        <v>355.47</v>
      </c>
      <c r="H53">
        <v>355.47</v>
      </c>
      <c r="I53">
        <v>144.53</v>
      </c>
    </row>
    <row r="54" spans="1:9" x14ac:dyDescent="0.3">
      <c r="A54" s="81" t="str">
        <f t="shared" si="0"/>
        <v>1710022199</v>
      </c>
      <c r="B54">
        <v>17100</v>
      </c>
      <c r="C54">
        <v>22199</v>
      </c>
      <c r="D54" t="s">
        <v>738</v>
      </c>
      <c r="E54">
        <v>2000</v>
      </c>
      <c r="F54">
        <v>2000</v>
      </c>
      <c r="G54">
        <v>36.06</v>
      </c>
      <c r="H54">
        <v>36.06</v>
      </c>
      <c r="I54">
        <v>1963.94</v>
      </c>
    </row>
    <row r="55" spans="1:9" x14ac:dyDescent="0.3">
      <c r="A55" s="81" t="str">
        <f t="shared" si="0"/>
        <v>1710022400</v>
      </c>
      <c r="B55">
        <v>17100</v>
      </c>
      <c r="C55">
        <v>22400</v>
      </c>
      <c r="D55" t="s">
        <v>739</v>
      </c>
      <c r="E55">
        <v>150</v>
      </c>
      <c r="F55">
        <v>150</v>
      </c>
      <c r="G55">
        <v>0</v>
      </c>
      <c r="H55">
        <v>0</v>
      </c>
      <c r="I55">
        <v>150</v>
      </c>
    </row>
    <row r="56" spans="1:9" x14ac:dyDescent="0.3">
      <c r="A56" s="81" t="str">
        <f t="shared" si="0"/>
        <v>1710022700</v>
      </c>
      <c r="B56">
        <v>17100</v>
      </c>
      <c r="C56">
        <v>22700</v>
      </c>
      <c r="D56" t="s">
        <v>91</v>
      </c>
      <c r="E56">
        <v>500</v>
      </c>
      <c r="F56">
        <v>500</v>
      </c>
      <c r="G56">
        <v>2254.23</v>
      </c>
      <c r="H56">
        <v>2254.23</v>
      </c>
      <c r="I56">
        <v>-1754.23</v>
      </c>
    </row>
    <row r="57" spans="1:9" x14ac:dyDescent="0.3">
      <c r="A57" s="81" t="str">
        <f t="shared" si="0"/>
        <v>1710022799</v>
      </c>
      <c r="B57">
        <v>17100</v>
      </c>
      <c r="C57">
        <v>22799</v>
      </c>
      <c r="D57" t="s">
        <v>112</v>
      </c>
      <c r="E57">
        <v>5000</v>
      </c>
      <c r="F57">
        <v>5000</v>
      </c>
      <c r="G57">
        <v>4981.57</v>
      </c>
      <c r="H57">
        <v>4981.57</v>
      </c>
      <c r="I57">
        <v>18.43</v>
      </c>
    </row>
    <row r="58" spans="1:9" x14ac:dyDescent="0.3">
      <c r="A58" s="81" t="str">
        <f t="shared" si="0"/>
        <v>2310022799</v>
      </c>
      <c r="B58">
        <v>23100</v>
      </c>
      <c r="C58">
        <v>22799</v>
      </c>
      <c r="D58" t="s">
        <v>97</v>
      </c>
      <c r="E58">
        <v>100</v>
      </c>
      <c r="F58">
        <v>7600</v>
      </c>
      <c r="G58">
        <v>2406.6</v>
      </c>
      <c r="H58">
        <v>2406.6</v>
      </c>
      <c r="I58">
        <v>5193.3999999999996</v>
      </c>
    </row>
    <row r="59" spans="1:9" x14ac:dyDescent="0.3">
      <c r="A59" s="81" t="str">
        <f t="shared" si="0"/>
        <v>2310021200</v>
      </c>
      <c r="B59">
        <v>23100</v>
      </c>
      <c r="C59">
        <v>21200</v>
      </c>
      <c r="D59" t="s">
        <v>240</v>
      </c>
      <c r="E59">
        <v>5000</v>
      </c>
      <c r="F59">
        <v>8008</v>
      </c>
      <c r="G59">
        <v>8098.41</v>
      </c>
      <c r="H59">
        <v>7858.35</v>
      </c>
      <c r="I59">
        <v>-90.41</v>
      </c>
    </row>
    <row r="60" spans="1:9" x14ac:dyDescent="0.3">
      <c r="A60" s="81" t="str">
        <f t="shared" si="0"/>
        <v>2310022000</v>
      </c>
      <c r="B60">
        <v>23100</v>
      </c>
      <c r="C60">
        <v>22000</v>
      </c>
      <c r="D60" t="s">
        <v>114</v>
      </c>
      <c r="E60">
        <v>1000</v>
      </c>
      <c r="F60">
        <v>1000</v>
      </c>
      <c r="G60">
        <v>696.6</v>
      </c>
      <c r="H60">
        <v>696.6</v>
      </c>
      <c r="I60">
        <v>303.39999999999998</v>
      </c>
    </row>
    <row r="61" spans="1:9" x14ac:dyDescent="0.3">
      <c r="A61" s="81" t="str">
        <f t="shared" si="0"/>
        <v>2310022100</v>
      </c>
      <c r="B61">
        <v>23100</v>
      </c>
      <c r="C61">
        <v>22100</v>
      </c>
      <c r="D61" t="s">
        <v>332</v>
      </c>
      <c r="E61">
        <v>18792.97</v>
      </c>
      <c r="F61">
        <v>24692.97</v>
      </c>
      <c r="G61">
        <v>12642.26</v>
      </c>
      <c r="H61">
        <v>10087.35</v>
      </c>
      <c r="I61">
        <v>12050.71</v>
      </c>
    </row>
    <row r="62" spans="1:9" x14ac:dyDescent="0.3">
      <c r="A62" s="81" t="str">
        <f t="shared" si="0"/>
        <v>2310022105</v>
      </c>
      <c r="B62">
        <v>23100</v>
      </c>
      <c r="C62">
        <v>22105</v>
      </c>
      <c r="D62" t="s">
        <v>241</v>
      </c>
      <c r="E62">
        <v>4000</v>
      </c>
      <c r="F62">
        <v>4000</v>
      </c>
      <c r="G62">
        <v>4239.6000000000004</v>
      </c>
      <c r="H62">
        <v>4037.26</v>
      </c>
      <c r="I62">
        <v>-239.6</v>
      </c>
    </row>
    <row r="63" spans="1:9" x14ac:dyDescent="0.3">
      <c r="A63" s="81" t="str">
        <f t="shared" si="0"/>
        <v>2310022400</v>
      </c>
      <c r="B63">
        <v>23100</v>
      </c>
      <c r="C63">
        <v>22400</v>
      </c>
      <c r="D63" t="s">
        <v>60</v>
      </c>
      <c r="E63">
        <v>11500</v>
      </c>
      <c r="F63">
        <v>11500</v>
      </c>
      <c r="G63">
        <v>12474.29</v>
      </c>
      <c r="H63">
        <v>12474.29</v>
      </c>
      <c r="I63">
        <v>-974.29</v>
      </c>
    </row>
    <row r="64" spans="1:9" x14ac:dyDescent="0.3">
      <c r="A64" s="81" t="str">
        <f t="shared" si="0"/>
        <v>2310022602</v>
      </c>
      <c r="B64">
        <v>23100</v>
      </c>
      <c r="C64">
        <v>22602</v>
      </c>
      <c r="D64" t="s">
        <v>242</v>
      </c>
      <c r="E64">
        <v>200</v>
      </c>
      <c r="F64">
        <v>200</v>
      </c>
      <c r="G64">
        <v>49.01</v>
      </c>
      <c r="H64">
        <v>49.01</v>
      </c>
      <c r="I64">
        <v>150.99</v>
      </c>
    </row>
    <row r="65" spans="1:9" x14ac:dyDescent="0.3">
      <c r="A65" s="81" t="str">
        <f t="shared" si="0"/>
        <v>2310022609</v>
      </c>
      <c r="B65">
        <v>23100</v>
      </c>
      <c r="C65">
        <v>22609</v>
      </c>
      <c r="D65" t="s">
        <v>160</v>
      </c>
      <c r="E65">
        <v>6000</v>
      </c>
      <c r="F65">
        <v>6000</v>
      </c>
      <c r="G65">
        <v>1100</v>
      </c>
      <c r="H65">
        <v>1100</v>
      </c>
      <c r="I65">
        <v>4900</v>
      </c>
    </row>
    <row r="66" spans="1:9" x14ac:dyDescent="0.3">
      <c r="A66" s="81" t="str">
        <f t="shared" si="0"/>
        <v>2310022699</v>
      </c>
      <c r="B66">
        <v>23100</v>
      </c>
      <c r="C66">
        <v>22699</v>
      </c>
      <c r="D66" t="s">
        <v>88</v>
      </c>
      <c r="E66">
        <v>800</v>
      </c>
      <c r="F66">
        <v>800</v>
      </c>
      <c r="G66">
        <v>597.72</v>
      </c>
      <c r="H66">
        <v>597.72</v>
      </c>
      <c r="I66">
        <v>202.28</v>
      </c>
    </row>
    <row r="67" spans="1:9" x14ac:dyDescent="0.3">
      <c r="A67" s="81" t="str">
        <f t="shared" ref="A67:A130" si="1">B67&amp;C67</f>
        <v>2310022700</v>
      </c>
      <c r="B67">
        <v>23100</v>
      </c>
      <c r="C67">
        <v>22700</v>
      </c>
      <c r="D67" t="s">
        <v>115</v>
      </c>
      <c r="E67">
        <v>500</v>
      </c>
      <c r="F67">
        <v>500</v>
      </c>
      <c r="G67">
        <v>0</v>
      </c>
      <c r="H67">
        <v>0</v>
      </c>
      <c r="I67">
        <v>500</v>
      </c>
    </row>
    <row r="68" spans="1:9" x14ac:dyDescent="0.3">
      <c r="A68" s="81" t="str">
        <f t="shared" si="1"/>
        <v>2310122609</v>
      </c>
      <c r="B68">
        <v>23101</v>
      </c>
      <c r="C68">
        <v>22609</v>
      </c>
      <c r="D68" t="s">
        <v>159</v>
      </c>
      <c r="E68">
        <v>12000</v>
      </c>
      <c r="F68">
        <v>12000</v>
      </c>
      <c r="G68">
        <v>10333.290000000001</v>
      </c>
      <c r="H68">
        <v>10180.57</v>
      </c>
      <c r="I68">
        <v>1666.71</v>
      </c>
    </row>
    <row r="69" spans="1:9" x14ac:dyDescent="0.3">
      <c r="A69" s="81" t="str">
        <f t="shared" si="1"/>
        <v>2310122799</v>
      </c>
      <c r="B69">
        <v>23101</v>
      </c>
      <c r="C69">
        <v>22799</v>
      </c>
      <c r="D69" t="s">
        <v>243</v>
      </c>
      <c r="E69">
        <v>2171404.7999999998</v>
      </c>
      <c r="F69">
        <v>2171404.7999999998</v>
      </c>
      <c r="G69">
        <v>2171404.7999999998</v>
      </c>
      <c r="H69">
        <v>2171404.7999999998</v>
      </c>
      <c r="I69">
        <v>0</v>
      </c>
    </row>
    <row r="70" spans="1:9" x14ac:dyDescent="0.3">
      <c r="A70" s="81" t="str">
        <f t="shared" si="1"/>
        <v>2320022601</v>
      </c>
      <c r="B70">
        <v>23200</v>
      </c>
      <c r="C70">
        <v>22601</v>
      </c>
      <c r="D70" t="s">
        <v>740</v>
      </c>
      <c r="E70">
        <v>0</v>
      </c>
      <c r="F70">
        <v>0</v>
      </c>
      <c r="G70">
        <v>348.83</v>
      </c>
      <c r="H70">
        <v>348.83</v>
      </c>
      <c r="I70">
        <v>-348.83</v>
      </c>
    </row>
    <row r="71" spans="1:9" x14ac:dyDescent="0.3">
      <c r="A71" s="81" t="str">
        <f t="shared" si="1"/>
        <v>2320022602</v>
      </c>
      <c r="B71">
        <v>23200</v>
      </c>
      <c r="C71">
        <v>22602</v>
      </c>
      <c r="D71" t="s">
        <v>244</v>
      </c>
      <c r="E71">
        <v>5000</v>
      </c>
      <c r="F71">
        <v>5000</v>
      </c>
      <c r="G71">
        <v>4296.22</v>
      </c>
      <c r="H71">
        <v>4296.22</v>
      </c>
      <c r="I71">
        <v>703.78</v>
      </c>
    </row>
    <row r="72" spans="1:9" x14ac:dyDescent="0.3">
      <c r="A72" s="81" t="str">
        <f t="shared" si="1"/>
        <v>2320022609</v>
      </c>
      <c r="B72">
        <v>23200</v>
      </c>
      <c r="C72">
        <v>22609</v>
      </c>
      <c r="D72" t="s">
        <v>116</v>
      </c>
      <c r="E72">
        <v>4000</v>
      </c>
      <c r="F72">
        <v>4458.59</v>
      </c>
      <c r="G72">
        <v>5156.6400000000003</v>
      </c>
      <c r="H72">
        <v>5156.6400000000003</v>
      </c>
      <c r="I72">
        <v>-2254.0500000000002</v>
      </c>
    </row>
    <row r="73" spans="1:9" x14ac:dyDescent="0.3">
      <c r="A73" s="81" t="str">
        <f t="shared" si="1"/>
        <v>2320022698</v>
      </c>
      <c r="B73">
        <v>23200</v>
      </c>
      <c r="C73">
        <v>22698</v>
      </c>
      <c r="D73" t="s">
        <v>61</v>
      </c>
      <c r="E73">
        <v>4000</v>
      </c>
      <c r="F73">
        <v>4000</v>
      </c>
      <c r="G73">
        <v>2931.89</v>
      </c>
      <c r="H73">
        <v>2931.89</v>
      </c>
      <c r="I73">
        <v>1068.1099999999999</v>
      </c>
    </row>
    <row r="74" spans="1:9" x14ac:dyDescent="0.3">
      <c r="A74" s="81" t="str">
        <f t="shared" si="1"/>
        <v>2320022799</v>
      </c>
      <c r="B74">
        <v>23200</v>
      </c>
      <c r="C74">
        <v>22799</v>
      </c>
      <c r="D74" t="s">
        <v>117</v>
      </c>
      <c r="E74">
        <v>25000</v>
      </c>
      <c r="F74">
        <v>32499.71</v>
      </c>
      <c r="G74">
        <v>25814.11</v>
      </c>
      <c r="H74">
        <v>25814.11</v>
      </c>
      <c r="I74">
        <v>6685.6</v>
      </c>
    </row>
    <row r="75" spans="1:9" x14ac:dyDescent="0.3">
      <c r="A75" s="81" t="str">
        <f t="shared" si="1"/>
        <v>2410122608</v>
      </c>
      <c r="B75">
        <v>24101</v>
      </c>
      <c r="C75">
        <v>22608</v>
      </c>
      <c r="D75" t="s">
        <v>341</v>
      </c>
      <c r="E75">
        <v>0</v>
      </c>
      <c r="F75">
        <v>0</v>
      </c>
      <c r="G75">
        <v>145.19999999999999</v>
      </c>
      <c r="H75">
        <v>145.19999999999999</v>
      </c>
      <c r="I75">
        <v>-145.19999999999999</v>
      </c>
    </row>
    <row r="76" spans="1:9" x14ac:dyDescent="0.3">
      <c r="A76" s="81" t="str">
        <f t="shared" si="1"/>
        <v>2410322400</v>
      </c>
      <c r="B76">
        <v>24103</v>
      </c>
      <c r="C76">
        <v>22400</v>
      </c>
      <c r="D76" t="s">
        <v>1294</v>
      </c>
      <c r="E76">
        <v>0</v>
      </c>
      <c r="F76">
        <v>1200</v>
      </c>
      <c r="G76">
        <v>0</v>
      </c>
      <c r="H76">
        <v>0</v>
      </c>
      <c r="I76">
        <v>1200</v>
      </c>
    </row>
    <row r="77" spans="1:9" x14ac:dyDescent="0.3">
      <c r="A77" s="81" t="str">
        <f t="shared" si="1"/>
        <v>2410322699</v>
      </c>
      <c r="B77">
        <v>24103</v>
      </c>
      <c r="C77">
        <v>22699</v>
      </c>
      <c r="D77" t="s">
        <v>1295</v>
      </c>
      <c r="E77">
        <v>0</v>
      </c>
      <c r="F77">
        <v>19800</v>
      </c>
      <c r="G77">
        <v>0</v>
      </c>
      <c r="H77">
        <v>0</v>
      </c>
      <c r="I77">
        <v>19800</v>
      </c>
    </row>
    <row r="78" spans="1:9" x14ac:dyDescent="0.3">
      <c r="A78" s="81" t="str">
        <f t="shared" si="1"/>
        <v>2411122698</v>
      </c>
      <c r="B78">
        <v>24111</v>
      </c>
      <c r="C78">
        <v>22698</v>
      </c>
      <c r="D78" t="s">
        <v>741</v>
      </c>
      <c r="E78">
        <v>0</v>
      </c>
      <c r="F78">
        <v>0</v>
      </c>
      <c r="G78">
        <v>38.049999999999997</v>
      </c>
      <c r="H78">
        <v>38.049999999999997</v>
      </c>
      <c r="I78">
        <v>-38.049999999999997</v>
      </c>
    </row>
    <row r="79" spans="1:9" x14ac:dyDescent="0.3">
      <c r="A79" s="81" t="str">
        <f t="shared" si="1"/>
        <v>2411222698</v>
      </c>
      <c r="B79">
        <v>24112</v>
      </c>
      <c r="C79">
        <v>22698</v>
      </c>
      <c r="D79" t="s">
        <v>742</v>
      </c>
      <c r="E79">
        <v>0</v>
      </c>
      <c r="F79">
        <v>0</v>
      </c>
      <c r="G79">
        <v>14.35</v>
      </c>
      <c r="H79">
        <v>14.35</v>
      </c>
      <c r="I79">
        <v>-14.35</v>
      </c>
    </row>
    <row r="80" spans="1:9" x14ac:dyDescent="0.3">
      <c r="A80" s="81" t="str">
        <f t="shared" si="1"/>
        <v>2411621600</v>
      </c>
      <c r="B80">
        <v>24116</v>
      </c>
      <c r="C80">
        <v>21600</v>
      </c>
      <c r="D80" t="s">
        <v>743</v>
      </c>
      <c r="E80">
        <v>0</v>
      </c>
      <c r="F80">
        <v>2000</v>
      </c>
      <c r="G80">
        <v>1952.38</v>
      </c>
      <c r="H80">
        <v>1952.38</v>
      </c>
      <c r="I80">
        <v>47.62</v>
      </c>
    </row>
    <row r="81" spans="1:9" x14ac:dyDescent="0.3">
      <c r="A81" s="81" t="str">
        <f t="shared" si="1"/>
        <v>2411622104</v>
      </c>
      <c r="B81">
        <v>24116</v>
      </c>
      <c r="C81">
        <v>22104</v>
      </c>
      <c r="D81" t="s">
        <v>744</v>
      </c>
      <c r="E81">
        <v>0</v>
      </c>
      <c r="F81">
        <v>9500</v>
      </c>
      <c r="G81">
        <v>6295.62</v>
      </c>
      <c r="H81">
        <v>6273.41</v>
      </c>
      <c r="I81">
        <v>3204.38</v>
      </c>
    </row>
    <row r="82" spans="1:9" x14ac:dyDescent="0.3">
      <c r="A82" s="81" t="str">
        <f t="shared" si="1"/>
        <v>2411622609</v>
      </c>
      <c r="B82">
        <v>24116</v>
      </c>
      <c r="C82">
        <v>22609</v>
      </c>
      <c r="D82" t="s">
        <v>745</v>
      </c>
      <c r="E82">
        <v>0</v>
      </c>
      <c r="F82">
        <v>1000</v>
      </c>
      <c r="G82">
        <v>440</v>
      </c>
      <c r="H82">
        <v>440</v>
      </c>
      <c r="I82">
        <v>560</v>
      </c>
    </row>
    <row r="83" spans="1:9" x14ac:dyDescent="0.3">
      <c r="A83" s="81" t="str">
        <f t="shared" si="1"/>
        <v>2411622698</v>
      </c>
      <c r="B83">
        <v>24116</v>
      </c>
      <c r="C83">
        <v>22698</v>
      </c>
      <c r="D83" t="s">
        <v>746</v>
      </c>
      <c r="E83">
        <v>0</v>
      </c>
      <c r="F83">
        <v>19100</v>
      </c>
      <c r="G83">
        <v>15691.1</v>
      </c>
      <c r="H83">
        <v>13865.15</v>
      </c>
      <c r="I83">
        <v>3408.9</v>
      </c>
    </row>
    <row r="84" spans="1:9" x14ac:dyDescent="0.3">
      <c r="A84" s="81" t="str">
        <f t="shared" si="1"/>
        <v>3110022602</v>
      </c>
      <c r="B84">
        <v>31100</v>
      </c>
      <c r="C84">
        <v>22602</v>
      </c>
      <c r="D84" t="s">
        <v>245</v>
      </c>
      <c r="E84">
        <v>800</v>
      </c>
      <c r="F84">
        <v>800</v>
      </c>
      <c r="G84">
        <v>44.65</v>
      </c>
      <c r="H84">
        <v>44.65</v>
      </c>
      <c r="I84">
        <v>755.35</v>
      </c>
    </row>
    <row r="85" spans="1:9" x14ac:dyDescent="0.3">
      <c r="A85" s="81" t="str">
        <f t="shared" si="1"/>
        <v>3110022699</v>
      </c>
      <c r="B85">
        <v>31100</v>
      </c>
      <c r="C85">
        <v>22699</v>
      </c>
      <c r="D85" t="s">
        <v>118</v>
      </c>
      <c r="E85">
        <v>500</v>
      </c>
      <c r="F85">
        <v>500</v>
      </c>
      <c r="G85">
        <v>25.85</v>
      </c>
      <c r="H85">
        <v>25.85</v>
      </c>
      <c r="I85">
        <v>474.15</v>
      </c>
    </row>
    <row r="86" spans="1:9" x14ac:dyDescent="0.3">
      <c r="A86" s="81" t="str">
        <f t="shared" si="1"/>
        <v>3110022700</v>
      </c>
      <c r="B86">
        <v>31100</v>
      </c>
      <c r="C86">
        <v>22700</v>
      </c>
      <c r="D86" t="s">
        <v>119</v>
      </c>
      <c r="E86">
        <v>3000</v>
      </c>
      <c r="F86">
        <v>6000</v>
      </c>
      <c r="G86">
        <v>7419.83</v>
      </c>
      <c r="H86">
        <v>7419.83</v>
      </c>
      <c r="I86">
        <v>-1419.83</v>
      </c>
    </row>
    <row r="87" spans="1:9" x14ac:dyDescent="0.3">
      <c r="A87" s="81" t="str">
        <f t="shared" si="1"/>
        <v>3110022799</v>
      </c>
      <c r="B87">
        <v>31100</v>
      </c>
      <c r="C87">
        <v>22799</v>
      </c>
      <c r="D87" t="s">
        <v>246</v>
      </c>
      <c r="E87">
        <v>1500</v>
      </c>
      <c r="F87">
        <v>5500</v>
      </c>
      <c r="G87">
        <v>6364.54</v>
      </c>
      <c r="H87">
        <v>5202.9399999999996</v>
      </c>
      <c r="I87">
        <v>-864.54</v>
      </c>
    </row>
    <row r="88" spans="1:9" x14ac:dyDescent="0.3">
      <c r="A88" s="81" t="str">
        <f t="shared" si="1"/>
        <v>3110122699</v>
      </c>
      <c r="B88">
        <v>31101</v>
      </c>
      <c r="C88">
        <v>22699</v>
      </c>
      <c r="D88" t="s">
        <v>342</v>
      </c>
      <c r="E88">
        <v>2000</v>
      </c>
      <c r="F88">
        <v>2000</v>
      </c>
      <c r="G88">
        <v>179.18</v>
      </c>
      <c r="H88">
        <v>179.18</v>
      </c>
      <c r="I88">
        <v>1820.82</v>
      </c>
    </row>
    <row r="89" spans="1:9" x14ac:dyDescent="0.3">
      <c r="A89" s="81" t="str">
        <f t="shared" si="1"/>
        <v>3120022799</v>
      </c>
      <c r="B89">
        <v>31200</v>
      </c>
      <c r="C89">
        <v>22799</v>
      </c>
      <c r="D89" t="s">
        <v>247</v>
      </c>
      <c r="E89">
        <v>157060</v>
      </c>
      <c r="F89">
        <v>157060</v>
      </c>
      <c r="G89">
        <v>157060</v>
      </c>
      <c r="H89">
        <v>157060</v>
      </c>
      <c r="I89">
        <v>0</v>
      </c>
    </row>
    <row r="90" spans="1:9" x14ac:dyDescent="0.3">
      <c r="A90" s="81" t="str">
        <f t="shared" si="1"/>
        <v>3200022000</v>
      </c>
      <c r="B90">
        <v>32000</v>
      </c>
      <c r="C90">
        <v>22000</v>
      </c>
      <c r="D90" t="s">
        <v>248</v>
      </c>
      <c r="E90">
        <v>200</v>
      </c>
      <c r="F90">
        <v>200</v>
      </c>
      <c r="G90">
        <v>0</v>
      </c>
      <c r="H90">
        <v>0</v>
      </c>
      <c r="I90">
        <v>200</v>
      </c>
    </row>
    <row r="91" spans="1:9" x14ac:dyDescent="0.3">
      <c r="A91" s="81" t="str">
        <f t="shared" si="1"/>
        <v>3200022602</v>
      </c>
      <c r="B91">
        <v>32000</v>
      </c>
      <c r="C91">
        <v>22602</v>
      </c>
      <c r="D91" t="s">
        <v>120</v>
      </c>
      <c r="E91">
        <v>200</v>
      </c>
      <c r="F91">
        <v>200</v>
      </c>
      <c r="G91">
        <v>26.63</v>
      </c>
      <c r="H91">
        <v>26.63</v>
      </c>
      <c r="I91">
        <v>173.37</v>
      </c>
    </row>
    <row r="92" spans="1:9" x14ac:dyDescent="0.3">
      <c r="A92" s="81" t="str">
        <f t="shared" si="1"/>
        <v>3200022609</v>
      </c>
      <c r="B92">
        <v>32000</v>
      </c>
      <c r="C92">
        <v>22609</v>
      </c>
      <c r="D92" t="s">
        <v>249</v>
      </c>
      <c r="E92">
        <v>1000</v>
      </c>
      <c r="F92">
        <v>1000</v>
      </c>
      <c r="G92">
        <v>23.4</v>
      </c>
      <c r="H92">
        <v>23.4</v>
      </c>
      <c r="I92">
        <v>976.6</v>
      </c>
    </row>
    <row r="93" spans="1:9" x14ac:dyDescent="0.3">
      <c r="A93" s="81" t="str">
        <f t="shared" si="1"/>
        <v>3200022799</v>
      </c>
      <c r="B93">
        <v>32000</v>
      </c>
      <c r="C93">
        <v>22799</v>
      </c>
      <c r="D93" t="s">
        <v>250</v>
      </c>
      <c r="E93">
        <v>500</v>
      </c>
      <c r="F93">
        <v>500</v>
      </c>
      <c r="G93">
        <v>786.5</v>
      </c>
      <c r="H93">
        <v>786.5</v>
      </c>
      <c r="I93">
        <v>-286.5</v>
      </c>
    </row>
    <row r="94" spans="1:9" x14ac:dyDescent="0.3">
      <c r="A94" s="81" t="str">
        <f t="shared" si="1"/>
        <v>3230021200</v>
      </c>
      <c r="B94">
        <v>32300</v>
      </c>
      <c r="C94">
        <v>21200</v>
      </c>
      <c r="D94" t="s">
        <v>251</v>
      </c>
      <c r="E94">
        <v>30000</v>
      </c>
      <c r="F94">
        <v>30000</v>
      </c>
      <c r="G94">
        <v>24419.86</v>
      </c>
      <c r="H94">
        <v>24268.61</v>
      </c>
      <c r="I94">
        <v>5580.14</v>
      </c>
    </row>
    <row r="95" spans="1:9" x14ac:dyDescent="0.3">
      <c r="A95" s="81" t="str">
        <f t="shared" si="1"/>
        <v>3230022100</v>
      </c>
      <c r="B95">
        <v>32300</v>
      </c>
      <c r="C95">
        <v>22100</v>
      </c>
      <c r="D95" t="s">
        <v>333</v>
      </c>
      <c r="E95">
        <v>26305.77</v>
      </c>
      <c r="F95">
        <v>37305.769999999997</v>
      </c>
      <c r="G95">
        <v>44135.42</v>
      </c>
      <c r="H95">
        <v>44135.42</v>
      </c>
      <c r="I95">
        <v>-6829.65</v>
      </c>
    </row>
    <row r="96" spans="1:9" x14ac:dyDescent="0.3">
      <c r="A96" s="81" t="str">
        <f t="shared" si="1"/>
        <v>3230022103</v>
      </c>
      <c r="B96">
        <v>32300</v>
      </c>
      <c r="C96">
        <v>22103</v>
      </c>
      <c r="D96" t="s">
        <v>101</v>
      </c>
      <c r="E96">
        <v>23753.81</v>
      </c>
      <c r="F96">
        <v>23753.81</v>
      </c>
      <c r="G96">
        <v>20296.07</v>
      </c>
      <c r="H96">
        <v>13292.62</v>
      </c>
      <c r="I96">
        <v>3457.74</v>
      </c>
    </row>
    <row r="97" spans="1:9" x14ac:dyDescent="0.3">
      <c r="A97" s="81" t="str">
        <f t="shared" si="1"/>
        <v>3230022400</v>
      </c>
      <c r="B97">
        <v>32300</v>
      </c>
      <c r="C97">
        <v>22400</v>
      </c>
      <c r="D97" t="s">
        <v>100</v>
      </c>
      <c r="E97">
        <v>6500</v>
      </c>
      <c r="F97">
        <v>6500</v>
      </c>
      <c r="G97">
        <v>7750.25</v>
      </c>
      <c r="H97">
        <v>7750.25</v>
      </c>
      <c r="I97">
        <v>-1250.25</v>
      </c>
    </row>
    <row r="98" spans="1:9" x14ac:dyDescent="0.3">
      <c r="A98" s="81" t="str">
        <f t="shared" si="1"/>
        <v>3230022600</v>
      </c>
      <c r="B98">
        <v>32300</v>
      </c>
      <c r="C98">
        <v>22600</v>
      </c>
      <c r="D98" t="s">
        <v>747</v>
      </c>
      <c r="E98">
        <v>200</v>
      </c>
      <c r="F98">
        <v>200</v>
      </c>
      <c r="G98">
        <v>92</v>
      </c>
      <c r="H98">
        <v>92</v>
      </c>
      <c r="I98">
        <v>108</v>
      </c>
    </row>
    <row r="99" spans="1:9" x14ac:dyDescent="0.3">
      <c r="A99" s="81" t="str">
        <f t="shared" si="1"/>
        <v>3230022700</v>
      </c>
      <c r="B99">
        <v>32300</v>
      </c>
      <c r="C99">
        <v>22700</v>
      </c>
      <c r="D99" t="s">
        <v>99</v>
      </c>
      <c r="E99">
        <v>175000</v>
      </c>
      <c r="F99">
        <v>205000</v>
      </c>
      <c r="G99">
        <v>169844.72</v>
      </c>
      <c r="H99">
        <v>169844.72</v>
      </c>
      <c r="I99">
        <v>35155.279999999999</v>
      </c>
    </row>
    <row r="100" spans="1:9" x14ac:dyDescent="0.3">
      <c r="A100" s="81" t="str">
        <f t="shared" si="1"/>
        <v>3240021301</v>
      </c>
      <c r="B100">
        <v>32400</v>
      </c>
      <c r="C100">
        <v>21301</v>
      </c>
      <c r="D100" t="s">
        <v>748</v>
      </c>
      <c r="E100">
        <v>500</v>
      </c>
      <c r="F100">
        <v>500</v>
      </c>
      <c r="G100">
        <v>0</v>
      </c>
      <c r="H100">
        <v>0</v>
      </c>
      <c r="I100">
        <v>500</v>
      </c>
    </row>
    <row r="101" spans="1:9" x14ac:dyDescent="0.3">
      <c r="A101" s="81" t="str">
        <f t="shared" si="1"/>
        <v>3240021302</v>
      </c>
      <c r="B101">
        <v>32400</v>
      </c>
      <c r="C101">
        <v>21302</v>
      </c>
      <c r="D101" t="s">
        <v>749</v>
      </c>
      <c r="E101">
        <v>500</v>
      </c>
      <c r="F101">
        <v>500</v>
      </c>
      <c r="G101">
        <v>0</v>
      </c>
      <c r="H101">
        <v>0</v>
      </c>
      <c r="I101">
        <v>500</v>
      </c>
    </row>
    <row r="102" spans="1:9" x14ac:dyDescent="0.3">
      <c r="A102" s="81" t="str">
        <f t="shared" si="1"/>
        <v>3240022400</v>
      </c>
      <c r="B102">
        <v>32400</v>
      </c>
      <c r="C102">
        <v>22400</v>
      </c>
      <c r="D102" t="s">
        <v>121</v>
      </c>
      <c r="E102">
        <v>1400</v>
      </c>
      <c r="F102">
        <v>1400</v>
      </c>
      <c r="G102">
        <v>0</v>
      </c>
      <c r="H102">
        <v>0</v>
      </c>
      <c r="I102">
        <v>1400</v>
      </c>
    </row>
    <row r="103" spans="1:9" x14ac:dyDescent="0.3">
      <c r="A103" s="81" t="str">
        <f t="shared" si="1"/>
        <v>3240022699</v>
      </c>
      <c r="B103">
        <v>32400</v>
      </c>
      <c r="C103">
        <v>22699</v>
      </c>
      <c r="D103" t="s">
        <v>98</v>
      </c>
      <c r="E103">
        <v>8000</v>
      </c>
      <c r="F103">
        <v>8000</v>
      </c>
      <c r="G103">
        <v>14260.44</v>
      </c>
      <c r="H103">
        <v>14260.44</v>
      </c>
      <c r="I103">
        <v>-6260.44</v>
      </c>
    </row>
    <row r="104" spans="1:9" x14ac:dyDescent="0.3">
      <c r="A104" s="81" t="str">
        <f t="shared" si="1"/>
        <v>3260021200</v>
      </c>
      <c r="B104">
        <v>32600</v>
      </c>
      <c r="C104">
        <v>21200</v>
      </c>
      <c r="D104" t="s">
        <v>750</v>
      </c>
      <c r="E104">
        <v>800</v>
      </c>
      <c r="F104">
        <v>800</v>
      </c>
      <c r="G104">
        <v>1329.38</v>
      </c>
      <c r="H104">
        <v>1329.38</v>
      </c>
      <c r="I104">
        <v>-529.38</v>
      </c>
    </row>
    <row r="105" spans="1:9" x14ac:dyDescent="0.3">
      <c r="A105" s="81" t="str">
        <f t="shared" si="1"/>
        <v>3260022000</v>
      </c>
      <c r="B105">
        <v>32600</v>
      </c>
      <c r="C105">
        <v>22000</v>
      </c>
      <c r="D105" t="s">
        <v>252</v>
      </c>
      <c r="E105">
        <v>606.45000000000005</v>
      </c>
      <c r="F105">
        <v>606.45000000000005</v>
      </c>
      <c r="G105">
        <v>332.22</v>
      </c>
      <c r="H105">
        <v>332.22</v>
      </c>
      <c r="I105">
        <v>274.23</v>
      </c>
    </row>
    <row r="106" spans="1:9" x14ac:dyDescent="0.3">
      <c r="A106" s="81" t="str">
        <f t="shared" si="1"/>
        <v>3260022002</v>
      </c>
      <c r="B106">
        <v>32600</v>
      </c>
      <c r="C106">
        <v>22002</v>
      </c>
      <c r="D106" t="s">
        <v>751</v>
      </c>
      <c r="E106">
        <v>200</v>
      </c>
      <c r="F106">
        <v>200</v>
      </c>
      <c r="G106">
        <v>0</v>
      </c>
      <c r="H106">
        <v>0</v>
      </c>
      <c r="I106">
        <v>200</v>
      </c>
    </row>
    <row r="107" spans="1:9" x14ac:dyDescent="0.3">
      <c r="A107" s="81" t="str">
        <f t="shared" si="1"/>
        <v>3260022199</v>
      </c>
      <c r="B107">
        <v>32600</v>
      </c>
      <c r="C107">
        <v>22199</v>
      </c>
      <c r="D107" t="s">
        <v>253</v>
      </c>
      <c r="E107">
        <v>200</v>
      </c>
      <c r="F107">
        <v>200</v>
      </c>
      <c r="G107">
        <v>0</v>
      </c>
      <c r="H107">
        <v>0</v>
      </c>
      <c r="I107">
        <v>200</v>
      </c>
    </row>
    <row r="108" spans="1:9" x14ac:dyDescent="0.3">
      <c r="A108" s="81" t="str">
        <f t="shared" si="1"/>
        <v>3260022400</v>
      </c>
      <c r="B108">
        <v>32600</v>
      </c>
      <c r="C108">
        <v>22400</v>
      </c>
      <c r="D108" t="s">
        <v>254</v>
      </c>
      <c r="E108">
        <v>700</v>
      </c>
      <c r="F108">
        <v>700</v>
      </c>
      <c r="G108">
        <v>749.49</v>
      </c>
      <c r="H108">
        <v>749.49</v>
      </c>
      <c r="I108">
        <v>-49.49</v>
      </c>
    </row>
    <row r="109" spans="1:9" x14ac:dyDescent="0.3">
      <c r="A109" s="81" t="str">
        <f t="shared" si="1"/>
        <v>3260022602</v>
      </c>
      <c r="B109">
        <v>32600</v>
      </c>
      <c r="C109">
        <v>22602</v>
      </c>
      <c r="D109" t="s">
        <v>255</v>
      </c>
      <c r="E109">
        <v>200</v>
      </c>
      <c r="F109">
        <v>200</v>
      </c>
      <c r="G109">
        <v>84.7</v>
      </c>
      <c r="H109">
        <v>84.7</v>
      </c>
      <c r="I109">
        <v>115.3</v>
      </c>
    </row>
    <row r="110" spans="1:9" x14ac:dyDescent="0.3">
      <c r="A110" s="81" t="str">
        <f t="shared" si="1"/>
        <v>3260022699</v>
      </c>
      <c r="B110">
        <v>32600</v>
      </c>
      <c r="C110">
        <v>22699</v>
      </c>
      <c r="D110" t="s">
        <v>256</v>
      </c>
      <c r="E110">
        <v>0</v>
      </c>
      <c r="F110">
        <v>0</v>
      </c>
      <c r="G110">
        <v>1659.97</v>
      </c>
      <c r="H110">
        <v>1659.97</v>
      </c>
      <c r="I110">
        <v>-1659.97</v>
      </c>
    </row>
    <row r="111" spans="1:9" x14ac:dyDescent="0.3">
      <c r="A111" s="81" t="str">
        <f t="shared" si="1"/>
        <v>3260122799</v>
      </c>
      <c r="B111">
        <v>32601</v>
      </c>
      <c r="C111">
        <v>22799</v>
      </c>
      <c r="D111" t="s">
        <v>752</v>
      </c>
      <c r="E111">
        <v>0</v>
      </c>
      <c r="F111">
        <v>0</v>
      </c>
      <c r="G111">
        <v>6287.25</v>
      </c>
      <c r="H111">
        <v>6287.25</v>
      </c>
      <c r="I111">
        <v>-6287.25</v>
      </c>
    </row>
    <row r="112" spans="1:9" x14ac:dyDescent="0.3">
      <c r="A112" s="81" t="str">
        <f t="shared" si="1"/>
        <v>3260122699</v>
      </c>
      <c r="B112">
        <v>32601</v>
      </c>
      <c r="C112">
        <v>22699</v>
      </c>
      <c r="D112" t="s">
        <v>343</v>
      </c>
      <c r="E112">
        <v>28000</v>
      </c>
      <c r="F112">
        <v>28000</v>
      </c>
      <c r="G112">
        <v>3566.56</v>
      </c>
      <c r="H112">
        <v>3566.56</v>
      </c>
      <c r="I112">
        <v>24433.439999999999</v>
      </c>
    </row>
    <row r="113" spans="1:9" x14ac:dyDescent="0.3">
      <c r="A113" s="81" t="str">
        <f t="shared" si="1"/>
        <v>3260221200</v>
      </c>
      <c r="B113">
        <v>32602</v>
      </c>
      <c r="C113">
        <v>21200</v>
      </c>
      <c r="D113" t="s">
        <v>122</v>
      </c>
      <c r="E113">
        <v>1500</v>
      </c>
      <c r="F113">
        <v>1500</v>
      </c>
      <c r="G113">
        <v>0</v>
      </c>
      <c r="H113">
        <v>0</v>
      </c>
      <c r="I113">
        <v>1500</v>
      </c>
    </row>
    <row r="114" spans="1:9" x14ac:dyDescent="0.3">
      <c r="A114" s="81" t="str">
        <f t="shared" si="1"/>
        <v>3260222400</v>
      </c>
      <c r="B114">
        <v>32602</v>
      </c>
      <c r="C114">
        <v>22400</v>
      </c>
      <c r="D114" t="s">
        <v>124</v>
      </c>
      <c r="E114">
        <v>1000</v>
      </c>
      <c r="F114">
        <v>1000</v>
      </c>
      <c r="G114">
        <v>2060.23</v>
      </c>
      <c r="H114">
        <v>2060.23</v>
      </c>
      <c r="I114">
        <v>-1060.23</v>
      </c>
    </row>
    <row r="115" spans="1:9" x14ac:dyDescent="0.3">
      <c r="A115" s="81" t="str">
        <f t="shared" si="1"/>
        <v>3260222609</v>
      </c>
      <c r="B115">
        <v>32602</v>
      </c>
      <c r="C115">
        <v>22609</v>
      </c>
      <c r="D115" t="s">
        <v>344</v>
      </c>
      <c r="E115">
        <v>3000</v>
      </c>
      <c r="F115">
        <v>3000</v>
      </c>
      <c r="G115">
        <v>2666.64</v>
      </c>
      <c r="H115">
        <v>2666.64</v>
      </c>
      <c r="I115">
        <v>333.36</v>
      </c>
    </row>
    <row r="116" spans="1:9" x14ac:dyDescent="0.3">
      <c r="A116" s="81" t="str">
        <f t="shared" si="1"/>
        <v>3260222699</v>
      </c>
      <c r="B116">
        <v>32602</v>
      </c>
      <c r="C116">
        <v>22699</v>
      </c>
      <c r="D116" t="s">
        <v>123</v>
      </c>
      <c r="E116">
        <v>500</v>
      </c>
      <c r="F116">
        <v>500</v>
      </c>
      <c r="G116">
        <v>1344.28</v>
      </c>
      <c r="H116">
        <v>1344.28</v>
      </c>
      <c r="I116">
        <v>-844.28</v>
      </c>
    </row>
    <row r="117" spans="1:9" x14ac:dyDescent="0.3">
      <c r="A117" s="81" t="str">
        <f t="shared" si="1"/>
        <v>3300020900</v>
      </c>
      <c r="B117">
        <v>33000</v>
      </c>
      <c r="C117">
        <v>20900</v>
      </c>
      <c r="D117" t="s">
        <v>257</v>
      </c>
      <c r="E117">
        <v>2500</v>
      </c>
      <c r="F117">
        <v>2500</v>
      </c>
      <c r="G117">
        <v>192.65</v>
      </c>
      <c r="H117">
        <v>192.65</v>
      </c>
      <c r="I117">
        <v>2307.35</v>
      </c>
    </row>
    <row r="118" spans="1:9" x14ac:dyDescent="0.3">
      <c r="A118" s="81" t="str">
        <f t="shared" si="1"/>
        <v>3300021200</v>
      </c>
      <c r="B118">
        <v>33000</v>
      </c>
      <c r="C118">
        <v>21200</v>
      </c>
      <c r="D118" t="s">
        <v>258</v>
      </c>
      <c r="E118">
        <v>18000</v>
      </c>
      <c r="F118">
        <v>33854.01</v>
      </c>
      <c r="G118">
        <v>32037.54</v>
      </c>
      <c r="H118">
        <v>32037.54</v>
      </c>
      <c r="I118">
        <v>1816.47</v>
      </c>
    </row>
    <row r="119" spans="1:9" x14ac:dyDescent="0.3">
      <c r="A119" s="81" t="str">
        <f t="shared" si="1"/>
        <v>3300022000</v>
      </c>
      <c r="B119">
        <v>33000</v>
      </c>
      <c r="C119">
        <v>22000</v>
      </c>
      <c r="D119" t="s">
        <v>126</v>
      </c>
      <c r="E119">
        <v>200</v>
      </c>
      <c r="F119">
        <v>200</v>
      </c>
      <c r="G119">
        <v>0</v>
      </c>
      <c r="H119">
        <v>0</v>
      </c>
      <c r="I119">
        <v>200</v>
      </c>
    </row>
    <row r="120" spans="1:9" x14ac:dyDescent="0.3">
      <c r="A120" s="81" t="str">
        <f t="shared" si="1"/>
        <v>3300022100</v>
      </c>
      <c r="B120">
        <v>33000</v>
      </c>
      <c r="C120">
        <v>22100</v>
      </c>
      <c r="D120" t="s">
        <v>334</v>
      </c>
      <c r="E120">
        <v>40785.21</v>
      </c>
      <c r="F120">
        <v>40785.21</v>
      </c>
      <c r="G120">
        <v>39709.93</v>
      </c>
      <c r="H120">
        <v>39467.07</v>
      </c>
      <c r="I120">
        <v>1075.28</v>
      </c>
    </row>
    <row r="121" spans="1:9" x14ac:dyDescent="0.3">
      <c r="A121" s="81" t="str">
        <f t="shared" si="1"/>
        <v>3300022110</v>
      </c>
      <c r="B121">
        <v>33000</v>
      </c>
      <c r="C121">
        <v>22110</v>
      </c>
      <c r="D121" t="s">
        <v>125</v>
      </c>
      <c r="E121">
        <v>200</v>
      </c>
      <c r="F121">
        <v>1200</v>
      </c>
      <c r="G121">
        <v>602.41</v>
      </c>
      <c r="H121">
        <v>602.41</v>
      </c>
      <c r="I121">
        <v>597.59</v>
      </c>
    </row>
    <row r="122" spans="1:9" x14ac:dyDescent="0.3">
      <c r="A122" s="81" t="str">
        <f t="shared" si="1"/>
        <v>3300022400</v>
      </c>
      <c r="B122">
        <v>33000</v>
      </c>
      <c r="C122">
        <v>22400</v>
      </c>
      <c r="D122" t="s">
        <v>127</v>
      </c>
      <c r="E122">
        <v>7600</v>
      </c>
      <c r="F122">
        <v>7600</v>
      </c>
      <c r="G122">
        <v>7932.71</v>
      </c>
      <c r="H122">
        <v>7932.71</v>
      </c>
      <c r="I122">
        <v>-332.71</v>
      </c>
    </row>
    <row r="123" spans="1:9" x14ac:dyDescent="0.3">
      <c r="A123" s="81" t="str">
        <f t="shared" si="1"/>
        <v>3300022602</v>
      </c>
      <c r="B123">
        <v>33000</v>
      </c>
      <c r="C123">
        <v>22602</v>
      </c>
      <c r="D123" t="s">
        <v>259</v>
      </c>
      <c r="E123">
        <v>3000</v>
      </c>
      <c r="F123">
        <v>3000</v>
      </c>
      <c r="G123">
        <v>1462.3</v>
      </c>
      <c r="H123">
        <v>1462.3</v>
      </c>
      <c r="I123">
        <v>1537.7</v>
      </c>
    </row>
    <row r="124" spans="1:9" x14ac:dyDescent="0.3">
      <c r="A124" s="81" t="str">
        <f t="shared" si="1"/>
        <v>3300022609</v>
      </c>
      <c r="B124">
        <v>33000</v>
      </c>
      <c r="C124">
        <v>22609</v>
      </c>
      <c r="D124" t="s">
        <v>128</v>
      </c>
      <c r="E124">
        <v>10000</v>
      </c>
      <c r="F124">
        <v>10000</v>
      </c>
      <c r="G124">
        <v>7751.29</v>
      </c>
      <c r="H124">
        <v>7751.29</v>
      </c>
      <c r="I124">
        <v>2248.71</v>
      </c>
    </row>
    <row r="125" spans="1:9" x14ac:dyDescent="0.3">
      <c r="A125" s="81" t="str">
        <f t="shared" si="1"/>
        <v>3321021200</v>
      </c>
      <c r="B125">
        <v>33210</v>
      </c>
      <c r="C125">
        <v>21200</v>
      </c>
      <c r="D125" t="s">
        <v>129</v>
      </c>
      <c r="E125">
        <v>2000</v>
      </c>
      <c r="F125">
        <v>6073.06</v>
      </c>
      <c r="G125">
        <v>4149.84</v>
      </c>
      <c r="H125">
        <v>4149.84</v>
      </c>
      <c r="I125">
        <v>1923.22</v>
      </c>
    </row>
    <row r="126" spans="1:9" x14ac:dyDescent="0.3">
      <c r="A126" s="81" t="str">
        <f t="shared" si="1"/>
        <v>3321022000</v>
      </c>
      <c r="B126">
        <v>33210</v>
      </c>
      <c r="C126">
        <v>22000</v>
      </c>
      <c r="D126" t="s">
        <v>66</v>
      </c>
      <c r="E126">
        <v>300</v>
      </c>
      <c r="F126">
        <v>300</v>
      </c>
      <c r="G126">
        <v>233.51</v>
      </c>
      <c r="H126">
        <v>233.51</v>
      </c>
      <c r="I126">
        <v>66.489999999999995</v>
      </c>
    </row>
    <row r="127" spans="1:9" x14ac:dyDescent="0.3">
      <c r="A127" s="81" t="str">
        <f t="shared" si="1"/>
        <v>3321022001</v>
      </c>
      <c r="B127">
        <v>33210</v>
      </c>
      <c r="C127">
        <v>22001</v>
      </c>
      <c r="D127" t="s">
        <v>67</v>
      </c>
      <c r="E127">
        <v>100</v>
      </c>
      <c r="F127">
        <v>1016</v>
      </c>
      <c r="G127">
        <v>4688.46</v>
      </c>
      <c r="H127">
        <v>4688.46</v>
      </c>
      <c r="I127">
        <v>-3672.46</v>
      </c>
    </row>
    <row r="128" spans="1:9" x14ac:dyDescent="0.3">
      <c r="A128" s="81" t="str">
        <f t="shared" si="1"/>
        <v>3321022110</v>
      </c>
      <c r="B128">
        <v>33210</v>
      </c>
      <c r="C128">
        <v>22110</v>
      </c>
      <c r="D128" t="s">
        <v>345</v>
      </c>
      <c r="E128">
        <v>700</v>
      </c>
      <c r="F128">
        <v>700</v>
      </c>
      <c r="G128">
        <v>727.88</v>
      </c>
      <c r="H128">
        <v>727.88</v>
      </c>
      <c r="I128">
        <v>-27.88</v>
      </c>
    </row>
    <row r="129" spans="1:9" x14ac:dyDescent="0.3">
      <c r="A129" s="81" t="str">
        <f t="shared" si="1"/>
        <v>3321022400</v>
      </c>
      <c r="B129">
        <v>33210</v>
      </c>
      <c r="C129">
        <v>22400</v>
      </c>
      <c r="D129" t="s">
        <v>68</v>
      </c>
      <c r="E129">
        <v>500</v>
      </c>
      <c r="F129">
        <v>500</v>
      </c>
      <c r="G129">
        <v>1263.68</v>
      </c>
      <c r="H129">
        <v>1263.68</v>
      </c>
      <c r="I129">
        <v>-763.68</v>
      </c>
    </row>
    <row r="130" spans="1:9" x14ac:dyDescent="0.3">
      <c r="A130" s="81" t="str">
        <f t="shared" si="1"/>
        <v>3321022609</v>
      </c>
      <c r="B130">
        <v>33210</v>
      </c>
      <c r="C130">
        <v>22609</v>
      </c>
      <c r="D130" t="s">
        <v>69</v>
      </c>
      <c r="E130">
        <v>8000</v>
      </c>
      <c r="F130">
        <v>8000</v>
      </c>
      <c r="G130">
        <v>6345.8</v>
      </c>
      <c r="H130">
        <v>6345.8</v>
      </c>
      <c r="I130">
        <v>1654.2</v>
      </c>
    </row>
    <row r="131" spans="1:9" x14ac:dyDescent="0.3">
      <c r="A131" s="81" t="str">
        <f t="shared" ref="A131:A194" si="2">B131&amp;C131</f>
        <v>3321022699</v>
      </c>
      <c r="B131">
        <v>33210</v>
      </c>
      <c r="C131">
        <v>22699</v>
      </c>
      <c r="D131" t="s">
        <v>260</v>
      </c>
      <c r="E131">
        <v>1500</v>
      </c>
      <c r="F131">
        <v>1500</v>
      </c>
      <c r="G131">
        <v>1346.66</v>
      </c>
      <c r="H131">
        <v>1346.66</v>
      </c>
      <c r="I131">
        <v>153.34</v>
      </c>
    </row>
    <row r="132" spans="1:9" x14ac:dyDescent="0.3">
      <c r="A132" s="81" t="str">
        <f t="shared" si="2"/>
        <v>3340022609</v>
      </c>
      <c r="B132">
        <v>33400</v>
      </c>
      <c r="C132">
        <v>22609</v>
      </c>
      <c r="D132" t="s">
        <v>262</v>
      </c>
      <c r="E132">
        <v>73000</v>
      </c>
      <c r="F132">
        <v>83785.89</v>
      </c>
      <c r="G132">
        <v>70496.42</v>
      </c>
      <c r="H132">
        <v>65229.42</v>
      </c>
      <c r="I132">
        <v>12887.97</v>
      </c>
    </row>
    <row r="133" spans="1:9" x14ac:dyDescent="0.3">
      <c r="A133" s="81" t="str">
        <f t="shared" si="2"/>
        <v>3340022602</v>
      </c>
      <c r="B133">
        <v>33400</v>
      </c>
      <c r="C133">
        <v>22602</v>
      </c>
      <c r="D133" t="s">
        <v>261</v>
      </c>
      <c r="E133">
        <v>500</v>
      </c>
      <c r="F133">
        <v>500</v>
      </c>
      <c r="G133">
        <v>3855.74</v>
      </c>
      <c r="H133">
        <v>3855.74</v>
      </c>
      <c r="I133">
        <v>-3355.74</v>
      </c>
    </row>
    <row r="134" spans="1:9" x14ac:dyDescent="0.3">
      <c r="A134" s="81" t="str">
        <f t="shared" si="2"/>
        <v>3340022699</v>
      </c>
      <c r="B134">
        <v>33400</v>
      </c>
      <c r="C134">
        <v>22699</v>
      </c>
      <c r="D134" t="s">
        <v>346</v>
      </c>
      <c r="E134">
        <v>2500</v>
      </c>
      <c r="F134">
        <v>2500</v>
      </c>
      <c r="G134">
        <v>5268.93</v>
      </c>
      <c r="H134">
        <v>5268.93</v>
      </c>
      <c r="I134">
        <v>-2768.93</v>
      </c>
    </row>
    <row r="135" spans="1:9" x14ac:dyDescent="0.3">
      <c r="A135" s="81" t="str">
        <f t="shared" si="2"/>
        <v>3341021200</v>
      </c>
      <c r="B135">
        <v>33410</v>
      </c>
      <c r="C135">
        <v>21200</v>
      </c>
      <c r="D135" t="s">
        <v>158</v>
      </c>
      <c r="E135">
        <v>500</v>
      </c>
      <c r="F135">
        <v>5500</v>
      </c>
      <c r="G135">
        <v>7865</v>
      </c>
      <c r="H135">
        <v>7865</v>
      </c>
      <c r="I135">
        <v>-2365</v>
      </c>
    </row>
    <row r="136" spans="1:9" x14ac:dyDescent="0.3">
      <c r="A136" s="81" t="str">
        <f t="shared" si="2"/>
        <v>3341022000</v>
      </c>
      <c r="B136">
        <v>33410</v>
      </c>
      <c r="C136">
        <v>22000</v>
      </c>
      <c r="D136" t="s">
        <v>130</v>
      </c>
      <c r="E136">
        <v>500</v>
      </c>
      <c r="F136">
        <v>500</v>
      </c>
      <c r="G136">
        <v>210.32</v>
      </c>
      <c r="H136">
        <v>210.32</v>
      </c>
      <c r="I136">
        <v>289.68</v>
      </c>
    </row>
    <row r="137" spans="1:9" x14ac:dyDescent="0.3">
      <c r="A137" s="81" t="str">
        <f t="shared" si="2"/>
        <v>3341022199</v>
      </c>
      <c r="B137">
        <v>33410</v>
      </c>
      <c r="C137">
        <v>22199</v>
      </c>
      <c r="D137" t="s">
        <v>70</v>
      </c>
      <c r="E137">
        <v>200</v>
      </c>
      <c r="F137">
        <v>200</v>
      </c>
      <c r="G137">
        <v>115.95</v>
      </c>
      <c r="H137">
        <v>115.95</v>
      </c>
      <c r="I137">
        <v>84.05</v>
      </c>
    </row>
    <row r="138" spans="1:9" x14ac:dyDescent="0.3">
      <c r="A138" s="81" t="str">
        <f t="shared" si="2"/>
        <v>3341022501</v>
      </c>
      <c r="B138">
        <v>33410</v>
      </c>
      <c r="C138">
        <v>22501</v>
      </c>
      <c r="D138" t="s">
        <v>753</v>
      </c>
      <c r="E138">
        <v>0</v>
      </c>
      <c r="F138">
        <v>0</v>
      </c>
      <c r="G138">
        <v>17151.7</v>
      </c>
      <c r="H138">
        <v>17151.7</v>
      </c>
      <c r="I138">
        <v>-17151.7</v>
      </c>
    </row>
    <row r="139" spans="1:9" x14ac:dyDescent="0.3">
      <c r="A139" s="81" t="str">
        <f t="shared" si="2"/>
        <v>3341022601</v>
      </c>
      <c r="B139">
        <v>33410</v>
      </c>
      <c r="C139">
        <v>22601</v>
      </c>
      <c r="D139" t="s">
        <v>754</v>
      </c>
      <c r="E139">
        <v>0</v>
      </c>
      <c r="F139">
        <v>0</v>
      </c>
      <c r="G139">
        <v>157</v>
      </c>
      <c r="H139">
        <v>157</v>
      </c>
      <c r="I139">
        <v>-157</v>
      </c>
    </row>
    <row r="140" spans="1:9" x14ac:dyDescent="0.3">
      <c r="A140" s="81" t="str">
        <f t="shared" si="2"/>
        <v>3341022602</v>
      </c>
      <c r="B140">
        <v>33410</v>
      </c>
      <c r="C140">
        <v>22602</v>
      </c>
      <c r="D140" t="s">
        <v>347</v>
      </c>
      <c r="E140">
        <v>500</v>
      </c>
      <c r="F140">
        <v>500</v>
      </c>
      <c r="G140">
        <v>553.47</v>
      </c>
      <c r="H140">
        <v>553.47</v>
      </c>
      <c r="I140">
        <v>-53.47</v>
      </c>
    </row>
    <row r="141" spans="1:9" x14ac:dyDescent="0.3">
      <c r="A141" s="81" t="str">
        <f t="shared" si="2"/>
        <v>3341022609</v>
      </c>
      <c r="B141">
        <v>33410</v>
      </c>
      <c r="C141">
        <v>22609</v>
      </c>
      <c r="D141" t="s">
        <v>348</v>
      </c>
      <c r="E141">
        <v>17000</v>
      </c>
      <c r="F141">
        <v>36900.33</v>
      </c>
      <c r="G141">
        <v>23816.38</v>
      </c>
      <c r="H141">
        <v>23026.38</v>
      </c>
      <c r="I141">
        <v>13083.95</v>
      </c>
    </row>
    <row r="142" spans="1:9" x14ac:dyDescent="0.3">
      <c r="A142" s="81" t="str">
        <f t="shared" si="2"/>
        <v>3341022699</v>
      </c>
      <c r="B142">
        <v>33410</v>
      </c>
      <c r="C142">
        <v>22699</v>
      </c>
      <c r="D142" t="s">
        <v>71</v>
      </c>
      <c r="E142">
        <v>0</v>
      </c>
      <c r="F142">
        <v>0</v>
      </c>
      <c r="G142">
        <v>597.66999999999996</v>
      </c>
      <c r="H142">
        <v>597.66999999999996</v>
      </c>
      <c r="I142">
        <v>-597.66999999999996</v>
      </c>
    </row>
    <row r="143" spans="1:9" x14ac:dyDescent="0.3">
      <c r="A143" s="81" t="str">
        <f t="shared" si="2"/>
        <v>3341022799</v>
      </c>
      <c r="B143">
        <v>33410</v>
      </c>
      <c r="C143">
        <v>22799</v>
      </c>
      <c r="D143" t="s">
        <v>131</v>
      </c>
      <c r="E143">
        <v>17000</v>
      </c>
      <c r="F143">
        <v>17000</v>
      </c>
      <c r="G143">
        <v>0</v>
      </c>
      <c r="H143">
        <v>0</v>
      </c>
      <c r="I143">
        <v>17000</v>
      </c>
    </row>
    <row r="144" spans="1:9" x14ac:dyDescent="0.3">
      <c r="A144" s="81" t="str">
        <f t="shared" si="2"/>
        <v>3341122199</v>
      </c>
      <c r="B144">
        <v>33411</v>
      </c>
      <c r="C144">
        <v>22199</v>
      </c>
      <c r="D144" t="s">
        <v>134</v>
      </c>
      <c r="E144">
        <v>500</v>
      </c>
      <c r="F144">
        <v>500</v>
      </c>
      <c r="G144">
        <v>0</v>
      </c>
      <c r="H144">
        <v>0</v>
      </c>
      <c r="I144">
        <v>500</v>
      </c>
    </row>
    <row r="145" spans="1:9" x14ac:dyDescent="0.3">
      <c r="A145" s="81" t="str">
        <f t="shared" si="2"/>
        <v>3341122602</v>
      </c>
      <c r="B145">
        <v>33411</v>
      </c>
      <c r="C145">
        <v>22602</v>
      </c>
      <c r="D145" t="s">
        <v>132</v>
      </c>
      <c r="E145">
        <v>200</v>
      </c>
      <c r="F145">
        <v>200</v>
      </c>
      <c r="G145">
        <v>0</v>
      </c>
      <c r="H145">
        <v>0</v>
      </c>
      <c r="I145">
        <v>200</v>
      </c>
    </row>
    <row r="146" spans="1:9" x14ac:dyDescent="0.3">
      <c r="A146" s="81" t="str">
        <f t="shared" si="2"/>
        <v>3341122609</v>
      </c>
      <c r="B146">
        <v>33411</v>
      </c>
      <c r="C146">
        <v>22609</v>
      </c>
      <c r="D146" t="s">
        <v>349</v>
      </c>
      <c r="E146">
        <v>3000</v>
      </c>
      <c r="F146">
        <v>3000</v>
      </c>
      <c r="G146">
        <v>919.6</v>
      </c>
      <c r="H146">
        <v>544.5</v>
      </c>
      <c r="I146">
        <v>2080.4</v>
      </c>
    </row>
    <row r="147" spans="1:9" x14ac:dyDescent="0.3">
      <c r="A147" s="81" t="str">
        <f t="shared" si="2"/>
        <v>3341122610</v>
      </c>
      <c r="B147">
        <v>33411</v>
      </c>
      <c r="C147">
        <v>22610</v>
      </c>
      <c r="D147" t="s">
        <v>263</v>
      </c>
      <c r="E147">
        <v>300</v>
      </c>
      <c r="F147">
        <v>300</v>
      </c>
      <c r="G147">
        <v>511.15</v>
      </c>
      <c r="H147">
        <v>511.15</v>
      </c>
      <c r="I147">
        <v>-211.15</v>
      </c>
    </row>
    <row r="148" spans="1:9" x14ac:dyDescent="0.3">
      <c r="A148" s="81" t="str">
        <f t="shared" si="2"/>
        <v>3341122699</v>
      </c>
      <c r="B148">
        <v>33411</v>
      </c>
      <c r="C148">
        <v>22699</v>
      </c>
      <c r="D148" t="s">
        <v>83</v>
      </c>
      <c r="E148">
        <v>0</v>
      </c>
      <c r="F148">
        <v>0</v>
      </c>
      <c r="G148">
        <v>0</v>
      </c>
      <c r="H148">
        <v>0</v>
      </c>
      <c r="I148">
        <v>0</v>
      </c>
    </row>
    <row r="149" spans="1:9" x14ac:dyDescent="0.3">
      <c r="A149" s="81" t="str">
        <f t="shared" si="2"/>
        <v>3341122799</v>
      </c>
      <c r="B149">
        <v>33411</v>
      </c>
      <c r="C149">
        <v>22799</v>
      </c>
      <c r="D149" t="s">
        <v>133</v>
      </c>
      <c r="E149">
        <v>6000</v>
      </c>
      <c r="F149">
        <v>16973.849999999999</v>
      </c>
      <c r="G149">
        <v>5041.75</v>
      </c>
      <c r="H149">
        <v>5041.75</v>
      </c>
      <c r="I149">
        <v>11932.1</v>
      </c>
    </row>
    <row r="150" spans="1:9" x14ac:dyDescent="0.3">
      <c r="A150" s="81" t="str">
        <f t="shared" si="2"/>
        <v>3341322699</v>
      </c>
      <c r="B150">
        <v>33413</v>
      </c>
      <c r="C150">
        <v>22699</v>
      </c>
      <c r="D150" t="s">
        <v>350</v>
      </c>
      <c r="E150">
        <v>0</v>
      </c>
      <c r="F150">
        <v>0</v>
      </c>
      <c r="G150">
        <v>15548.01</v>
      </c>
      <c r="H150">
        <v>15548.01</v>
      </c>
      <c r="I150">
        <v>-15548.01</v>
      </c>
    </row>
    <row r="151" spans="1:9" x14ac:dyDescent="0.3">
      <c r="A151" s="81" t="str">
        <f t="shared" si="2"/>
        <v>3341322799</v>
      </c>
      <c r="B151">
        <v>33413</v>
      </c>
      <c r="C151">
        <v>22799</v>
      </c>
      <c r="D151" t="s">
        <v>755</v>
      </c>
      <c r="E151">
        <v>37800</v>
      </c>
      <c r="F151">
        <v>37800</v>
      </c>
      <c r="G151">
        <v>10644.93</v>
      </c>
      <c r="H151">
        <v>10644.93</v>
      </c>
      <c r="I151">
        <v>27155.07</v>
      </c>
    </row>
    <row r="152" spans="1:9" x14ac:dyDescent="0.3">
      <c r="A152" s="81" t="str">
        <f t="shared" si="2"/>
        <v>3341322608</v>
      </c>
      <c r="B152">
        <v>33413</v>
      </c>
      <c r="C152">
        <v>22608</v>
      </c>
      <c r="D152" t="s">
        <v>330</v>
      </c>
      <c r="E152">
        <v>10000</v>
      </c>
      <c r="F152">
        <v>10000</v>
      </c>
      <c r="G152">
        <v>5005.62</v>
      </c>
      <c r="H152">
        <v>5005.62</v>
      </c>
      <c r="I152">
        <v>4994.38</v>
      </c>
    </row>
    <row r="153" spans="1:9" x14ac:dyDescent="0.3">
      <c r="A153" s="81" t="str">
        <f t="shared" si="2"/>
        <v>3360022704</v>
      </c>
      <c r="B153">
        <v>33600</v>
      </c>
      <c r="C153">
        <v>22704</v>
      </c>
      <c r="D153" t="s">
        <v>756</v>
      </c>
      <c r="E153">
        <v>8000</v>
      </c>
      <c r="F153">
        <v>8000</v>
      </c>
      <c r="G153">
        <v>0</v>
      </c>
      <c r="H153">
        <v>0</v>
      </c>
      <c r="I153">
        <v>8000</v>
      </c>
    </row>
    <row r="154" spans="1:9" x14ac:dyDescent="0.3">
      <c r="A154" s="81" t="str">
        <f t="shared" si="2"/>
        <v>3360022706</v>
      </c>
      <c r="B154">
        <v>33600</v>
      </c>
      <c r="C154">
        <v>22706</v>
      </c>
      <c r="D154" t="s">
        <v>757</v>
      </c>
      <c r="E154">
        <v>8000</v>
      </c>
      <c r="F154">
        <v>8000</v>
      </c>
      <c r="G154">
        <v>7986</v>
      </c>
      <c r="H154">
        <v>7986</v>
      </c>
      <c r="I154">
        <v>14</v>
      </c>
    </row>
    <row r="155" spans="1:9" x14ac:dyDescent="0.3">
      <c r="A155" s="81" t="str">
        <f t="shared" si="2"/>
        <v>3360022799</v>
      </c>
      <c r="B155">
        <v>33600</v>
      </c>
      <c r="C155">
        <v>22799</v>
      </c>
      <c r="D155" t="s">
        <v>351</v>
      </c>
      <c r="E155">
        <v>0</v>
      </c>
      <c r="F155">
        <v>0</v>
      </c>
      <c r="G155">
        <v>3872</v>
      </c>
      <c r="H155">
        <v>0</v>
      </c>
      <c r="I155">
        <v>-3872</v>
      </c>
    </row>
    <row r="156" spans="1:9" x14ac:dyDescent="0.3">
      <c r="A156" s="81" t="str">
        <f t="shared" si="2"/>
        <v>3380022400</v>
      </c>
      <c r="B156">
        <v>33800</v>
      </c>
      <c r="C156">
        <v>22400</v>
      </c>
      <c r="D156" t="s">
        <v>135</v>
      </c>
      <c r="E156">
        <v>1500</v>
      </c>
      <c r="F156">
        <v>1500</v>
      </c>
      <c r="G156">
        <v>3150.79</v>
      </c>
      <c r="H156">
        <v>3150.79</v>
      </c>
      <c r="I156">
        <v>-1650.79</v>
      </c>
    </row>
    <row r="157" spans="1:9" x14ac:dyDescent="0.3">
      <c r="A157" s="81" t="str">
        <f t="shared" si="2"/>
        <v>3380022602</v>
      </c>
      <c r="B157">
        <v>33800</v>
      </c>
      <c r="C157">
        <v>22602</v>
      </c>
      <c r="D157" t="s">
        <v>264</v>
      </c>
      <c r="E157">
        <v>6000</v>
      </c>
      <c r="F157">
        <v>6000</v>
      </c>
      <c r="G157">
        <v>14004.54</v>
      </c>
      <c r="H157">
        <v>12939.74</v>
      </c>
      <c r="I157">
        <v>-8004.54</v>
      </c>
    </row>
    <row r="158" spans="1:9" x14ac:dyDescent="0.3">
      <c r="A158" s="81" t="str">
        <f t="shared" si="2"/>
        <v>3380022609</v>
      </c>
      <c r="B158">
        <v>33800</v>
      </c>
      <c r="C158">
        <v>22609</v>
      </c>
      <c r="D158" t="s">
        <v>136</v>
      </c>
      <c r="E158">
        <v>77500</v>
      </c>
      <c r="F158">
        <v>77500</v>
      </c>
      <c r="G158">
        <v>137364.98000000001</v>
      </c>
      <c r="H158">
        <v>137364.98000000001</v>
      </c>
      <c r="I158">
        <v>-59864.98</v>
      </c>
    </row>
    <row r="159" spans="1:9" x14ac:dyDescent="0.3">
      <c r="A159" s="81" t="str">
        <f t="shared" si="2"/>
        <v>3380022799</v>
      </c>
      <c r="B159">
        <v>33800</v>
      </c>
      <c r="C159">
        <v>22799</v>
      </c>
      <c r="D159" t="s">
        <v>62</v>
      </c>
      <c r="E159">
        <v>78974.78</v>
      </c>
      <c r="F159">
        <v>78974.78</v>
      </c>
      <c r="G159">
        <v>91544.71</v>
      </c>
      <c r="H159">
        <v>91544.71</v>
      </c>
      <c r="I159">
        <v>-12569.93</v>
      </c>
    </row>
    <row r="160" spans="1:9" x14ac:dyDescent="0.3">
      <c r="A160" s="81" t="str">
        <f t="shared" si="2"/>
        <v>3380020300</v>
      </c>
      <c r="B160">
        <v>33800</v>
      </c>
      <c r="C160">
        <v>20300</v>
      </c>
      <c r="D160" t="s">
        <v>758</v>
      </c>
      <c r="E160">
        <v>4000</v>
      </c>
      <c r="F160">
        <v>4000</v>
      </c>
      <c r="G160">
        <v>5778.55</v>
      </c>
      <c r="H160">
        <v>5593.85</v>
      </c>
      <c r="I160">
        <v>-1778.55</v>
      </c>
    </row>
    <row r="161" spans="1:9" x14ac:dyDescent="0.3">
      <c r="A161" s="81" t="str">
        <f t="shared" si="2"/>
        <v>3380020900</v>
      </c>
      <c r="B161">
        <v>33800</v>
      </c>
      <c r="C161">
        <v>20900</v>
      </c>
      <c r="D161" t="s">
        <v>759</v>
      </c>
      <c r="E161">
        <v>2000</v>
      </c>
      <c r="F161">
        <v>2000</v>
      </c>
      <c r="G161">
        <v>399.24</v>
      </c>
      <c r="H161">
        <v>399.24</v>
      </c>
      <c r="I161">
        <v>1600.76</v>
      </c>
    </row>
    <row r="162" spans="1:9" x14ac:dyDescent="0.3">
      <c r="A162" s="81" t="str">
        <f t="shared" si="2"/>
        <v>3380022601</v>
      </c>
      <c r="B162">
        <v>33800</v>
      </c>
      <c r="C162">
        <v>22601</v>
      </c>
      <c r="D162" t="s">
        <v>352</v>
      </c>
      <c r="E162">
        <v>1000</v>
      </c>
      <c r="F162">
        <v>1000</v>
      </c>
      <c r="G162">
        <v>7495.59</v>
      </c>
      <c r="H162">
        <v>7495.59</v>
      </c>
      <c r="I162">
        <v>-6495.59</v>
      </c>
    </row>
    <row r="163" spans="1:9" x14ac:dyDescent="0.3">
      <c r="A163" s="81" t="str">
        <f t="shared" si="2"/>
        <v>3380022700</v>
      </c>
      <c r="B163">
        <v>33800</v>
      </c>
      <c r="C163">
        <v>22700</v>
      </c>
      <c r="D163" t="s">
        <v>353</v>
      </c>
      <c r="E163">
        <v>10000</v>
      </c>
      <c r="F163">
        <v>10000</v>
      </c>
      <c r="G163">
        <v>11885.73</v>
      </c>
      <c r="H163">
        <v>11885.73</v>
      </c>
      <c r="I163">
        <v>-1885.73</v>
      </c>
    </row>
    <row r="164" spans="1:9" x14ac:dyDescent="0.3">
      <c r="A164" s="81" t="str">
        <f t="shared" si="2"/>
        <v>3380022701</v>
      </c>
      <c r="B164">
        <v>33800</v>
      </c>
      <c r="C164">
        <v>22701</v>
      </c>
      <c r="D164" t="s">
        <v>354</v>
      </c>
      <c r="E164">
        <v>3000</v>
      </c>
      <c r="F164">
        <v>3000</v>
      </c>
      <c r="G164">
        <v>0</v>
      </c>
      <c r="H164">
        <v>0</v>
      </c>
      <c r="I164">
        <v>3000</v>
      </c>
    </row>
    <row r="165" spans="1:9" x14ac:dyDescent="0.3">
      <c r="A165" s="81" t="str">
        <f t="shared" si="2"/>
        <v>3400022000</v>
      </c>
      <c r="B165">
        <v>34000</v>
      </c>
      <c r="C165">
        <v>22000</v>
      </c>
      <c r="D165" t="s">
        <v>63</v>
      </c>
      <c r="E165">
        <v>2500</v>
      </c>
      <c r="F165">
        <v>2500</v>
      </c>
      <c r="G165">
        <v>1286.08</v>
      </c>
      <c r="H165">
        <v>1286.08</v>
      </c>
      <c r="I165">
        <v>1213.92</v>
      </c>
    </row>
    <row r="166" spans="1:9" x14ac:dyDescent="0.3">
      <c r="A166" s="81" t="str">
        <f t="shared" si="2"/>
        <v>3400022001</v>
      </c>
      <c r="B166">
        <v>34000</v>
      </c>
      <c r="C166">
        <v>22001</v>
      </c>
      <c r="D166" t="s">
        <v>138</v>
      </c>
      <c r="E166">
        <v>200</v>
      </c>
      <c r="F166">
        <v>200</v>
      </c>
      <c r="G166">
        <v>371.71</v>
      </c>
      <c r="H166">
        <v>371.71</v>
      </c>
      <c r="I166">
        <v>-171.71</v>
      </c>
    </row>
    <row r="167" spans="1:9" x14ac:dyDescent="0.3">
      <c r="A167" s="81" t="str">
        <f t="shared" si="2"/>
        <v>3400022104</v>
      </c>
      <c r="B167">
        <v>34000</v>
      </c>
      <c r="C167">
        <v>22104</v>
      </c>
      <c r="D167" t="s">
        <v>65</v>
      </c>
      <c r="E167">
        <v>800</v>
      </c>
      <c r="F167">
        <v>800</v>
      </c>
      <c r="G167">
        <v>958.82</v>
      </c>
      <c r="H167">
        <v>958.82</v>
      </c>
      <c r="I167">
        <v>-158.82</v>
      </c>
    </row>
    <row r="168" spans="1:9" x14ac:dyDescent="0.3">
      <c r="A168" s="81" t="str">
        <f t="shared" si="2"/>
        <v>3400022199</v>
      </c>
      <c r="B168">
        <v>34000</v>
      </c>
      <c r="C168">
        <v>22199</v>
      </c>
      <c r="D168" t="s">
        <v>139</v>
      </c>
      <c r="E168">
        <v>500</v>
      </c>
      <c r="F168">
        <v>500</v>
      </c>
      <c r="G168">
        <v>1535.06</v>
      </c>
      <c r="H168">
        <v>1535.06</v>
      </c>
      <c r="I168">
        <v>-1035.06</v>
      </c>
    </row>
    <row r="169" spans="1:9" x14ac:dyDescent="0.3">
      <c r="A169" s="81" t="str">
        <f t="shared" si="2"/>
        <v>3400022609</v>
      </c>
      <c r="B169">
        <v>34000</v>
      </c>
      <c r="C169">
        <v>22609</v>
      </c>
      <c r="D169" t="s">
        <v>64</v>
      </c>
      <c r="E169">
        <v>4500</v>
      </c>
      <c r="F169">
        <v>4500</v>
      </c>
      <c r="G169">
        <v>1469.46</v>
      </c>
      <c r="H169">
        <v>1259.46</v>
      </c>
      <c r="I169">
        <v>3030.54</v>
      </c>
    </row>
    <row r="170" spans="1:9" x14ac:dyDescent="0.3">
      <c r="A170" s="81" t="str">
        <f t="shared" si="2"/>
        <v>3400022799</v>
      </c>
      <c r="B170">
        <v>34000</v>
      </c>
      <c r="C170">
        <v>22799</v>
      </c>
      <c r="D170" t="s">
        <v>137</v>
      </c>
      <c r="E170">
        <v>5000</v>
      </c>
      <c r="F170">
        <v>5000</v>
      </c>
      <c r="G170">
        <v>11837.78</v>
      </c>
      <c r="H170">
        <v>11837.78</v>
      </c>
      <c r="I170">
        <v>-6837.78</v>
      </c>
    </row>
    <row r="171" spans="1:9" x14ac:dyDescent="0.3">
      <c r="A171" s="81" t="str">
        <f t="shared" si="2"/>
        <v>3410022706</v>
      </c>
      <c r="B171">
        <v>34100</v>
      </c>
      <c r="C171">
        <v>22706</v>
      </c>
      <c r="D171" t="s">
        <v>760</v>
      </c>
      <c r="E171">
        <v>0</v>
      </c>
      <c r="F171">
        <v>0</v>
      </c>
      <c r="G171">
        <v>11797.5</v>
      </c>
      <c r="H171">
        <v>11797.5</v>
      </c>
      <c r="I171">
        <v>-11797.5</v>
      </c>
    </row>
    <row r="172" spans="1:9" x14ac:dyDescent="0.3">
      <c r="A172" s="81" t="str">
        <f t="shared" si="2"/>
        <v>3410022400</v>
      </c>
      <c r="B172">
        <v>34100</v>
      </c>
      <c r="C172">
        <v>22400</v>
      </c>
      <c r="D172" t="s">
        <v>265</v>
      </c>
      <c r="E172">
        <v>2000</v>
      </c>
      <c r="F172">
        <v>2000</v>
      </c>
      <c r="G172">
        <v>696</v>
      </c>
      <c r="H172">
        <v>696</v>
      </c>
      <c r="I172">
        <v>1304</v>
      </c>
    </row>
    <row r="173" spans="1:9" x14ac:dyDescent="0.3">
      <c r="A173" s="81" t="str">
        <f t="shared" si="2"/>
        <v>3410022601</v>
      </c>
      <c r="B173">
        <v>34100</v>
      </c>
      <c r="C173">
        <v>22601</v>
      </c>
      <c r="D173" t="s">
        <v>266</v>
      </c>
      <c r="E173">
        <v>500</v>
      </c>
      <c r="F173">
        <v>500</v>
      </c>
      <c r="G173">
        <v>1379.7</v>
      </c>
      <c r="H173">
        <v>1379.7</v>
      </c>
      <c r="I173">
        <v>-879.7</v>
      </c>
    </row>
    <row r="174" spans="1:9" x14ac:dyDescent="0.3">
      <c r="A174" s="81" t="str">
        <f t="shared" si="2"/>
        <v>3410022602</v>
      </c>
      <c r="B174">
        <v>34100</v>
      </c>
      <c r="C174">
        <v>22602</v>
      </c>
      <c r="D174" t="s">
        <v>140</v>
      </c>
      <c r="E174">
        <v>100</v>
      </c>
      <c r="F174">
        <v>100</v>
      </c>
      <c r="G174">
        <v>2385.73</v>
      </c>
      <c r="H174">
        <v>2385.73</v>
      </c>
      <c r="I174">
        <v>-2285.73</v>
      </c>
    </row>
    <row r="175" spans="1:9" x14ac:dyDescent="0.3">
      <c r="A175" s="81" t="str">
        <f t="shared" si="2"/>
        <v>3410022609</v>
      </c>
      <c r="B175">
        <v>34100</v>
      </c>
      <c r="C175">
        <v>22609</v>
      </c>
      <c r="D175" t="s">
        <v>267</v>
      </c>
      <c r="E175">
        <v>8000</v>
      </c>
      <c r="F175">
        <v>13000</v>
      </c>
      <c r="G175">
        <v>14627.4</v>
      </c>
      <c r="H175">
        <v>10881.95</v>
      </c>
      <c r="I175">
        <v>-1627.4</v>
      </c>
    </row>
    <row r="176" spans="1:9" x14ac:dyDescent="0.3">
      <c r="A176" s="81" t="str">
        <f t="shared" si="2"/>
        <v>3420021301</v>
      </c>
      <c r="B176">
        <v>34200</v>
      </c>
      <c r="C176">
        <v>21301</v>
      </c>
      <c r="D176" t="s">
        <v>761</v>
      </c>
      <c r="E176">
        <v>0</v>
      </c>
      <c r="F176">
        <v>5000</v>
      </c>
      <c r="G176">
        <v>4455.33</v>
      </c>
      <c r="H176">
        <v>3279.1</v>
      </c>
      <c r="I176">
        <v>544.66999999999996</v>
      </c>
    </row>
    <row r="177" spans="1:9" x14ac:dyDescent="0.3">
      <c r="A177" s="81" t="str">
        <f t="shared" si="2"/>
        <v>3420021200</v>
      </c>
      <c r="B177">
        <v>34200</v>
      </c>
      <c r="C177">
        <v>21200</v>
      </c>
      <c r="D177" t="s">
        <v>268</v>
      </c>
      <c r="E177">
        <v>60000</v>
      </c>
      <c r="F177">
        <v>110000</v>
      </c>
      <c r="G177">
        <v>122648.15</v>
      </c>
      <c r="H177">
        <v>121534.95</v>
      </c>
      <c r="I177">
        <v>-12648.15</v>
      </c>
    </row>
    <row r="178" spans="1:9" x14ac:dyDescent="0.3">
      <c r="A178" s="81" t="str">
        <f t="shared" si="2"/>
        <v>3420021300</v>
      </c>
      <c r="B178">
        <v>34200</v>
      </c>
      <c r="C178">
        <v>21300</v>
      </c>
      <c r="D178" t="s">
        <v>762</v>
      </c>
      <c r="E178">
        <v>1500</v>
      </c>
      <c r="F178">
        <v>1500</v>
      </c>
      <c r="G178">
        <v>1197.9000000000001</v>
      </c>
      <c r="H178">
        <v>1197.9000000000001</v>
      </c>
      <c r="I178">
        <v>302.10000000000002</v>
      </c>
    </row>
    <row r="179" spans="1:9" x14ac:dyDescent="0.3">
      <c r="A179" s="81" t="str">
        <f t="shared" si="2"/>
        <v>3420022100</v>
      </c>
      <c r="B179">
        <v>34200</v>
      </c>
      <c r="C179">
        <v>22100</v>
      </c>
      <c r="D179" t="s">
        <v>335</v>
      </c>
      <c r="E179">
        <v>70780.149999999994</v>
      </c>
      <c r="F179">
        <v>70780.149999999994</v>
      </c>
      <c r="G179">
        <v>65583.960000000006</v>
      </c>
      <c r="H179">
        <v>65583.960000000006</v>
      </c>
      <c r="I179">
        <v>5196.1899999999996</v>
      </c>
    </row>
    <row r="180" spans="1:9" x14ac:dyDescent="0.3">
      <c r="A180" s="81" t="str">
        <f t="shared" si="2"/>
        <v>3420022103</v>
      </c>
      <c r="B180">
        <v>34200</v>
      </c>
      <c r="C180">
        <v>22103</v>
      </c>
      <c r="D180" t="s">
        <v>142</v>
      </c>
      <c r="E180">
        <v>78153.78</v>
      </c>
      <c r="F180">
        <v>78153.78</v>
      </c>
      <c r="G180">
        <v>68072.710000000006</v>
      </c>
      <c r="H180">
        <v>59705.52</v>
      </c>
      <c r="I180">
        <v>10081.07</v>
      </c>
    </row>
    <row r="181" spans="1:9" x14ac:dyDescent="0.3">
      <c r="A181" s="81" t="str">
        <f t="shared" si="2"/>
        <v>3420022110</v>
      </c>
      <c r="B181">
        <v>34200</v>
      </c>
      <c r="C181">
        <v>22110</v>
      </c>
      <c r="D181" t="s">
        <v>141</v>
      </c>
      <c r="E181">
        <v>2000</v>
      </c>
      <c r="F181">
        <v>2000</v>
      </c>
      <c r="G181">
        <v>2090.35</v>
      </c>
      <c r="H181">
        <v>2090.35</v>
      </c>
      <c r="I181">
        <v>-90.35</v>
      </c>
    </row>
    <row r="182" spans="1:9" x14ac:dyDescent="0.3">
      <c r="A182" s="81" t="str">
        <f t="shared" si="2"/>
        <v>3420022400</v>
      </c>
      <c r="B182">
        <v>34200</v>
      </c>
      <c r="C182">
        <v>22400</v>
      </c>
      <c r="D182" t="s">
        <v>143</v>
      </c>
      <c r="E182">
        <v>5200</v>
      </c>
      <c r="F182">
        <v>5200</v>
      </c>
      <c r="G182">
        <v>7017.4</v>
      </c>
      <c r="H182">
        <v>7017.4</v>
      </c>
      <c r="I182">
        <v>-1817.4</v>
      </c>
    </row>
    <row r="183" spans="1:9" x14ac:dyDescent="0.3">
      <c r="A183" s="81" t="str">
        <f t="shared" si="2"/>
        <v>3420022401</v>
      </c>
      <c r="B183">
        <v>34200</v>
      </c>
      <c r="C183">
        <v>22401</v>
      </c>
      <c r="D183" t="s">
        <v>144</v>
      </c>
      <c r="E183">
        <v>0</v>
      </c>
      <c r="F183">
        <v>0</v>
      </c>
      <c r="G183">
        <v>0</v>
      </c>
      <c r="H183">
        <v>0</v>
      </c>
      <c r="I183">
        <v>0</v>
      </c>
    </row>
    <row r="184" spans="1:9" x14ac:dyDescent="0.3">
      <c r="A184" s="81" t="str">
        <f t="shared" si="2"/>
        <v>3420022700</v>
      </c>
      <c r="B184">
        <v>34200</v>
      </c>
      <c r="C184">
        <v>22700</v>
      </c>
      <c r="D184" t="s">
        <v>355</v>
      </c>
      <c r="E184">
        <v>3000</v>
      </c>
      <c r="F184">
        <v>3000</v>
      </c>
      <c r="G184">
        <v>1981.98</v>
      </c>
      <c r="H184">
        <v>1981.98</v>
      </c>
      <c r="I184">
        <v>1018.02</v>
      </c>
    </row>
    <row r="185" spans="1:9" x14ac:dyDescent="0.3">
      <c r="A185" s="81" t="str">
        <f t="shared" si="2"/>
        <v>4300022602</v>
      </c>
      <c r="B185">
        <v>43000</v>
      </c>
      <c r="C185">
        <v>22602</v>
      </c>
      <c r="D185" t="s">
        <v>269</v>
      </c>
      <c r="E185">
        <v>3000</v>
      </c>
      <c r="F185">
        <v>3000</v>
      </c>
      <c r="G185">
        <v>1292.8900000000001</v>
      </c>
      <c r="H185">
        <v>1292.8900000000001</v>
      </c>
      <c r="I185">
        <v>1707.11</v>
      </c>
    </row>
    <row r="186" spans="1:9" x14ac:dyDescent="0.3">
      <c r="A186" s="81" t="str">
        <f t="shared" si="2"/>
        <v>4300022699</v>
      </c>
      <c r="B186">
        <v>43000</v>
      </c>
      <c r="C186">
        <v>22699</v>
      </c>
      <c r="D186" t="s">
        <v>145</v>
      </c>
      <c r="E186">
        <v>5000</v>
      </c>
      <c r="F186">
        <v>5000</v>
      </c>
      <c r="G186">
        <v>5456.4</v>
      </c>
      <c r="H186">
        <v>5222.1000000000004</v>
      </c>
      <c r="I186">
        <v>-456.4</v>
      </c>
    </row>
    <row r="187" spans="1:9" x14ac:dyDescent="0.3">
      <c r="A187" s="81" t="str">
        <f t="shared" si="2"/>
        <v>4300022706</v>
      </c>
      <c r="B187">
        <v>43000</v>
      </c>
      <c r="C187">
        <v>22706</v>
      </c>
      <c r="D187" t="s">
        <v>763</v>
      </c>
      <c r="E187">
        <v>0</v>
      </c>
      <c r="F187">
        <v>5000</v>
      </c>
      <c r="G187">
        <v>6050</v>
      </c>
      <c r="H187">
        <v>6050</v>
      </c>
      <c r="I187">
        <v>-1050</v>
      </c>
    </row>
    <row r="188" spans="1:9" x14ac:dyDescent="0.3">
      <c r="A188" s="81" t="str">
        <f t="shared" si="2"/>
        <v>4300020800</v>
      </c>
      <c r="B188">
        <v>43000</v>
      </c>
      <c r="C188">
        <v>20800</v>
      </c>
      <c r="D188" t="s">
        <v>356</v>
      </c>
      <c r="E188">
        <v>10000</v>
      </c>
      <c r="F188">
        <v>10000</v>
      </c>
      <c r="G188">
        <v>6310.15</v>
      </c>
      <c r="H188">
        <v>6310.15</v>
      </c>
      <c r="I188">
        <v>3689.85</v>
      </c>
    </row>
    <row r="189" spans="1:9" x14ac:dyDescent="0.3">
      <c r="A189" s="81" t="str">
        <f t="shared" si="2"/>
        <v>4300022799</v>
      </c>
      <c r="B189">
        <v>43000</v>
      </c>
      <c r="C189">
        <v>22799</v>
      </c>
      <c r="D189" t="s">
        <v>146</v>
      </c>
      <c r="E189">
        <v>10000</v>
      </c>
      <c r="F189">
        <v>10000</v>
      </c>
      <c r="G189">
        <v>22992.42</v>
      </c>
      <c r="H189">
        <v>22388.93</v>
      </c>
      <c r="I189">
        <v>-12992.42</v>
      </c>
    </row>
    <row r="190" spans="1:9" x14ac:dyDescent="0.3">
      <c r="A190" s="81" t="str">
        <f t="shared" si="2"/>
        <v>4320022602</v>
      </c>
      <c r="B190">
        <v>43200</v>
      </c>
      <c r="C190">
        <v>22602</v>
      </c>
      <c r="D190" t="s">
        <v>1296</v>
      </c>
      <c r="E190">
        <v>0</v>
      </c>
      <c r="F190">
        <v>4015.12</v>
      </c>
      <c r="G190">
        <v>4015</v>
      </c>
      <c r="H190">
        <v>4015</v>
      </c>
      <c r="I190">
        <v>0.12</v>
      </c>
    </row>
    <row r="191" spans="1:9" x14ac:dyDescent="0.3">
      <c r="A191" s="81" t="str">
        <f t="shared" si="2"/>
        <v>4620022199</v>
      </c>
      <c r="B191">
        <v>46200</v>
      </c>
      <c r="C191">
        <v>22199</v>
      </c>
      <c r="D191" t="s">
        <v>764</v>
      </c>
      <c r="E191">
        <v>0</v>
      </c>
      <c r="F191">
        <v>150</v>
      </c>
      <c r="G191">
        <v>146.5</v>
      </c>
      <c r="H191">
        <v>146.5</v>
      </c>
      <c r="I191">
        <v>3.5</v>
      </c>
    </row>
    <row r="192" spans="1:9" x14ac:dyDescent="0.3">
      <c r="A192" s="81" t="str">
        <f t="shared" si="2"/>
        <v>4620022602</v>
      </c>
      <c r="B192">
        <v>46200</v>
      </c>
      <c r="C192">
        <v>22602</v>
      </c>
      <c r="D192" t="s">
        <v>765</v>
      </c>
      <c r="E192">
        <v>0</v>
      </c>
      <c r="F192">
        <v>9000</v>
      </c>
      <c r="G192">
        <v>1857.96</v>
      </c>
      <c r="H192">
        <v>1434.46</v>
      </c>
      <c r="I192">
        <v>7142.04</v>
      </c>
    </row>
    <row r="193" spans="1:9" x14ac:dyDescent="0.3">
      <c r="A193" s="81" t="str">
        <f t="shared" si="2"/>
        <v>4620022707</v>
      </c>
      <c r="B193">
        <v>46200</v>
      </c>
      <c r="C193">
        <v>22707</v>
      </c>
      <c r="D193" t="s">
        <v>766</v>
      </c>
      <c r="E193">
        <v>0</v>
      </c>
      <c r="F193">
        <v>2000</v>
      </c>
      <c r="G193">
        <v>0</v>
      </c>
      <c r="H193">
        <v>0</v>
      </c>
      <c r="I193">
        <v>2000</v>
      </c>
    </row>
    <row r="194" spans="1:9" x14ac:dyDescent="0.3">
      <c r="A194" s="81" t="str">
        <f t="shared" si="2"/>
        <v>4620022799</v>
      </c>
      <c r="B194">
        <v>46200</v>
      </c>
      <c r="C194">
        <v>22799</v>
      </c>
      <c r="D194" t="s">
        <v>90</v>
      </c>
      <c r="E194">
        <v>0</v>
      </c>
      <c r="F194">
        <v>25094.76</v>
      </c>
      <c r="G194">
        <v>24500.49</v>
      </c>
      <c r="H194">
        <v>24500.49</v>
      </c>
      <c r="I194">
        <v>594.27</v>
      </c>
    </row>
    <row r="195" spans="1:9" x14ac:dyDescent="0.3">
      <c r="A195" s="81" t="str">
        <f t="shared" ref="A195:A255" si="3">B195&amp;C195</f>
        <v>4620023300</v>
      </c>
      <c r="B195">
        <v>46200</v>
      </c>
      <c r="C195">
        <v>23300</v>
      </c>
      <c r="D195" t="s">
        <v>767</v>
      </c>
      <c r="E195">
        <v>0</v>
      </c>
      <c r="F195">
        <v>0</v>
      </c>
      <c r="G195">
        <v>1849.64</v>
      </c>
      <c r="H195">
        <v>1849.64</v>
      </c>
      <c r="I195">
        <v>-1849.64</v>
      </c>
    </row>
    <row r="196" spans="1:9" x14ac:dyDescent="0.3">
      <c r="A196" s="81" t="str">
        <f t="shared" si="3"/>
        <v>4620022706</v>
      </c>
      <c r="B196">
        <v>46200</v>
      </c>
      <c r="C196">
        <v>22706</v>
      </c>
      <c r="D196" t="s">
        <v>768</v>
      </c>
      <c r="E196">
        <v>24200</v>
      </c>
      <c r="F196">
        <v>41253.03</v>
      </c>
      <c r="G196">
        <v>17053.03</v>
      </c>
      <c r="H196">
        <v>17053.03</v>
      </c>
      <c r="I196">
        <v>24200</v>
      </c>
    </row>
    <row r="197" spans="1:9" x14ac:dyDescent="0.3">
      <c r="A197" s="81" t="str">
        <f t="shared" si="3"/>
        <v>4910022602</v>
      </c>
      <c r="B197">
        <v>49100</v>
      </c>
      <c r="C197">
        <v>22602</v>
      </c>
      <c r="D197" t="s">
        <v>270</v>
      </c>
      <c r="E197">
        <v>4000</v>
      </c>
      <c r="F197">
        <v>4000</v>
      </c>
      <c r="G197">
        <v>0</v>
      </c>
      <c r="H197">
        <v>0</v>
      </c>
      <c r="I197">
        <v>4000</v>
      </c>
    </row>
    <row r="198" spans="1:9" x14ac:dyDescent="0.3">
      <c r="A198" s="81" t="str">
        <f t="shared" si="3"/>
        <v>4910022699</v>
      </c>
      <c r="B198">
        <v>49100</v>
      </c>
      <c r="C198">
        <v>22699</v>
      </c>
      <c r="D198" t="s">
        <v>89</v>
      </c>
      <c r="E198">
        <v>3000</v>
      </c>
      <c r="F198">
        <v>3000</v>
      </c>
      <c r="G198">
        <v>0</v>
      </c>
      <c r="H198">
        <v>0</v>
      </c>
      <c r="I198">
        <v>3000</v>
      </c>
    </row>
    <row r="199" spans="1:9" x14ac:dyDescent="0.3">
      <c r="A199" s="81" t="str">
        <f t="shared" si="3"/>
        <v>4910022799</v>
      </c>
      <c r="B199">
        <v>49100</v>
      </c>
      <c r="C199">
        <v>22799</v>
      </c>
      <c r="D199" t="s">
        <v>357</v>
      </c>
      <c r="E199">
        <v>8000</v>
      </c>
      <c r="F199">
        <v>15946.97</v>
      </c>
      <c r="G199">
        <v>13310</v>
      </c>
      <c r="H199">
        <v>13310</v>
      </c>
      <c r="I199">
        <v>2636.97</v>
      </c>
    </row>
    <row r="200" spans="1:9" x14ac:dyDescent="0.3">
      <c r="A200" s="81" t="str">
        <f t="shared" si="3"/>
        <v>4920021600</v>
      </c>
      <c r="B200">
        <v>49200</v>
      </c>
      <c r="C200">
        <v>21600</v>
      </c>
      <c r="D200" t="s">
        <v>769</v>
      </c>
      <c r="E200">
        <v>33800</v>
      </c>
      <c r="F200">
        <v>33800</v>
      </c>
      <c r="G200">
        <v>29995.9</v>
      </c>
      <c r="H200">
        <v>29995.9</v>
      </c>
      <c r="I200">
        <v>3804.1</v>
      </c>
    </row>
    <row r="201" spans="1:9" x14ac:dyDescent="0.3">
      <c r="A201" s="81" t="str">
        <f t="shared" si="3"/>
        <v>9120023000</v>
      </c>
      <c r="B201">
        <v>91200</v>
      </c>
      <c r="C201">
        <v>23000</v>
      </c>
      <c r="D201" t="s">
        <v>272</v>
      </c>
      <c r="E201">
        <v>500</v>
      </c>
      <c r="F201">
        <v>500</v>
      </c>
      <c r="G201">
        <v>435.83</v>
      </c>
      <c r="H201">
        <v>435.83</v>
      </c>
      <c r="I201">
        <v>64.17</v>
      </c>
    </row>
    <row r="202" spans="1:9" x14ac:dyDescent="0.3">
      <c r="A202" s="81" t="str">
        <f t="shared" si="3"/>
        <v>9120023100</v>
      </c>
      <c r="B202">
        <v>91200</v>
      </c>
      <c r="C202">
        <v>23100</v>
      </c>
      <c r="D202" t="s">
        <v>273</v>
      </c>
      <c r="E202">
        <v>200</v>
      </c>
      <c r="F202">
        <v>200</v>
      </c>
      <c r="G202">
        <v>946.56</v>
      </c>
      <c r="H202">
        <v>946.56</v>
      </c>
      <c r="I202">
        <v>-746.56</v>
      </c>
    </row>
    <row r="203" spans="1:9" x14ac:dyDescent="0.3">
      <c r="A203" s="81" t="str">
        <f t="shared" si="3"/>
        <v>9120022601</v>
      </c>
      <c r="B203">
        <v>91200</v>
      </c>
      <c r="C203">
        <v>22601</v>
      </c>
      <c r="D203" t="s">
        <v>271</v>
      </c>
      <c r="E203">
        <v>5000</v>
      </c>
      <c r="F203">
        <v>5000</v>
      </c>
      <c r="G203">
        <v>6691.89</v>
      </c>
      <c r="H203">
        <v>6483.15</v>
      </c>
      <c r="I203">
        <v>-1691.89</v>
      </c>
    </row>
    <row r="204" spans="1:9" x14ac:dyDescent="0.3">
      <c r="A204" s="81" t="str">
        <f t="shared" si="3"/>
        <v>9120023300</v>
      </c>
      <c r="B204">
        <v>91200</v>
      </c>
      <c r="C204">
        <v>23300</v>
      </c>
      <c r="D204" t="s">
        <v>274</v>
      </c>
      <c r="E204">
        <v>41000</v>
      </c>
      <c r="F204">
        <v>41000</v>
      </c>
      <c r="G204">
        <v>49507.199999999997</v>
      </c>
      <c r="H204">
        <v>49507.199999999997</v>
      </c>
      <c r="I204">
        <v>-8507.2000000000007</v>
      </c>
    </row>
    <row r="205" spans="1:9" x14ac:dyDescent="0.3">
      <c r="A205" s="81" t="str">
        <f t="shared" si="3"/>
        <v>9200022601</v>
      </c>
      <c r="B205">
        <v>92000</v>
      </c>
      <c r="C205">
        <v>22601</v>
      </c>
      <c r="D205" t="s">
        <v>770</v>
      </c>
      <c r="E205">
        <v>0</v>
      </c>
      <c r="F205">
        <v>0</v>
      </c>
      <c r="G205">
        <v>3026.95</v>
      </c>
      <c r="H205">
        <v>2922.95</v>
      </c>
      <c r="I205">
        <v>-3026.95</v>
      </c>
    </row>
    <row r="206" spans="1:9" x14ac:dyDescent="0.3">
      <c r="A206" s="81" t="str">
        <f t="shared" si="3"/>
        <v>9200020300</v>
      </c>
      <c r="B206">
        <v>92000</v>
      </c>
      <c r="C206">
        <v>20300</v>
      </c>
      <c r="D206" t="s">
        <v>277</v>
      </c>
      <c r="E206">
        <v>8750</v>
      </c>
      <c r="F206">
        <v>8750</v>
      </c>
      <c r="G206">
        <v>0</v>
      </c>
      <c r="H206">
        <v>0</v>
      </c>
      <c r="I206">
        <v>8750</v>
      </c>
    </row>
    <row r="207" spans="1:9" x14ac:dyDescent="0.3">
      <c r="A207" s="81" t="str">
        <f t="shared" si="3"/>
        <v>9200020600</v>
      </c>
      <c r="B207">
        <v>92000</v>
      </c>
      <c r="C207">
        <v>20600</v>
      </c>
      <c r="D207" t="s">
        <v>771</v>
      </c>
      <c r="E207">
        <v>5000</v>
      </c>
      <c r="F207">
        <v>5000</v>
      </c>
      <c r="G207">
        <v>0</v>
      </c>
      <c r="H207">
        <v>0</v>
      </c>
      <c r="I207">
        <v>5000</v>
      </c>
    </row>
    <row r="208" spans="1:9" x14ac:dyDescent="0.3">
      <c r="A208" s="81" t="str">
        <f t="shared" si="3"/>
        <v>9200021200</v>
      </c>
      <c r="B208">
        <v>92000</v>
      </c>
      <c r="C208">
        <v>21200</v>
      </c>
      <c r="D208" t="s">
        <v>278</v>
      </c>
      <c r="E208">
        <v>9000</v>
      </c>
      <c r="F208">
        <v>16000</v>
      </c>
      <c r="G208">
        <v>15184.43</v>
      </c>
      <c r="H208">
        <v>14360.39</v>
      </c>
      <c r="I208">
        <v>815.57</v>
      </c>
    </row>
    <row r="209" spans="1:9" x14ac:dyDescent="0.3">
      <c r="A209" s="81" t="str">
        <f t="shared" si="3"/>
        <v>9200021400</v>
      </c>
      <c r="B209">
        <v>92000</v>
      </c>
      <c r="C209">
        <v>21400</v>
      </c>
      <c r="D209" t="s">
        <v>772</v>
      </c>
      <c r="E209">
        <v>300</v>
      </c>
      <c r="F209">
        <v>300</v>
      </c>
      <c r="G209">
        <v>0</v>
      </c>
      <c r="H209">
        <v>0</v>
      </c>
      <c r="I209">
        <v>300</v>
      </c>
    </row>
    <row r="210" spans="1:9" x14ac:dyDescent="0.3">
      <c r="A210" s="81" t="str">
        <f t="shared" si="3"/>
        <v>9200021500</v>
      </c>
      <c r="B210">
        <v>92000</v>
      </c>
      <c r="C210">
        <v>21500</v>
      </c>
      <c r="D210" t="s">
        <v>279</v>
      </c>
      <c r="E210">
        <v>300</v>
      </c>
      <c r="F210">
        <v>300</v>
      </c>
      <c r="G210">
        <v>1222.28</v>
      </c>
      <c r="H210">
        <v>1222.28</v>
      </c>
      <c r="I210">
        <v>-922.28</v>
      </c>
    </row>
    <row r="211" spans="1:9" x14ac:dyDescent="0.3">
      <c r="A211" s="81" t="str">
        <f t="shared" si="3"/>
        <v>9200022000</v>
      </c>
      <c r="B211">
        <v>92000</v>
      </c>
      <c r="C211">
        <v>22000</v>
      </c>
      <c r="D211" t="s">
        <v>280</v>
      </c>
      <c r="E211">
        <v>8000</v>
      </c>
      <c r="F211">
        <v>8350</v>
      </c>
      <c r="G211">
        <v>8221.8799999999992</v>
      </c>
      <c r="H211">
        <v>8221.8799999999992</v>
      </c>
      <c r="I211">
        <v>128.12</v>
      </c>
    </row>
    <row r="212" spans="1:9" x14ac:dyDescent="0.3">
      <c r="A212" s="81" t="str">
        <f t="shared" si="3"/>
        <v>9200022001</v>
      </c>
      <c r="B212">
        <v>92000</v>
      </c>
      <c r="C212">
        <v>22001</v>
      </c>
      <c r="D212" t="s">
        <v>281</v>
      </c>
      <c r="E212">
        <v>1000</v>
      </c>
      <c r="F212">
        <v>1000</v>
      </c>
      <c r="G212">
        <v>1008.17</v>
      </c>
      <c r="H212">
        <v>1008.17</v>
      </c>
      <c r="I212">
        <v>-8.17</v>
      </c>
    </row>
    <row r="213" spans="1:9" x14ac:dyDescent="0.3">
      <c r="A213" s="81" t="str">
        <f t="shared" si="3"/>
        <v>9200022100</v>
      </c>
      <c r="B213">
        <v>92000</v>
      </c>
      <c r="C213">
        <v>22100</v>
      </c>
      <c r="D213" t="s">
        <v>336</v>
      </c>
      <c r="E213">
        <v>37534.75</v>
      </c>
      <c r="F213">
        <v>37534.75</v>
      </c>
      <c r="G213">
        <v>41161.29</v>
      </c>
      <c r="H213">
        <v>41161.29</v>
      </c>
      <c r="I213">
        <v>-3626.54</v>
      </c>
    </row>
    <row r="214" spans="1:9" x14ac:dyDescent="0.3">
      <c r="A214" s="81" t="str">
        <f t="shared" si="3"/>
        <v>9200022110</v>
      </c>
      <c r="B214">
        <v>92000</v>
      </c>
      <c r="C214">
        <v>22110</v>
      </c>
      <c r="D214" t="s">
        <v>282</v>
      </c>
      <c r="E214">
        <v>2500</v>
      </c>
      <c r="F214">
        <v>3000</v>
      </c>
      <c r="G214">
        <v>4730.05</v>
      </c>
      <c r="H214">
        <v>4730.05</v>
      </c>
      <c r="I214">
        <v>-1730.05</v>
      </c>
    </row>
    <row r="215" spans="1:9" x14ac:dyDescent="0.3">
      <c r="A215" s="81" t="str">
        <f t="shared" si="3"/>
        <v>9200022200</v>
      </c>
      <c r="B215">
        <v>92000</v>
      </c>
      <c r="C215">
        <v>22200</v>
      </c>
      <c r="D215" t="s">
        <v>283</v>
      </c>
      <c r="E215">
        <v>49500</v>
      </c>
      <c r="F215">
        <v>49500</v>
      </c>
      <c r="G215">
        <v>58575</v>
      </c>
      <c r="H215">
        <v>58575</v>
      </c>
      <c r="I215">
        <v>-9075</v>
      </c>
    </row>
    <row r="216" spans="1:9" x14ac:dyDescent="0.3">
      <c r="A216" s="81" t="str">
        <f t="shared" si="3"/>
        <v>9200022201</v>
      </c>
      <c r="B216">
        <v>92000</v>
      </c>
      <c r="C216">
        <v>22201</v>
      </c>
      <c r="D216" t="s">
        <v>284</v>
      </c>
      <c r="E216">
        <v>9100</v>
      </c>
      <c r="F216">
        <v>9100</v>
      </c>
      <c r="G216">
        <v>9125.26</v>
      </c>
      <c r="H216">
        <v>8838.2099999999991</v>
      </c>
      <c r="I216">
        <v>-25.26</v>
      </c>
    </row>
    <row r="217" spans="1:9" x14ac:dyDescent="0.3">
      <c r="A217" s="81" t="str">
        <f t="shared" si="3"/>
        <v>9200022400</v>
      </c>
      <c r="B217">
        <v>92000</v>
      </c>
      <c r="C217">
        <v>22400</v>
      </c>
      <c r="D217" t="s">
        <v>285</v>
      </c>
      <c r="E217">
        <v>29000</v>
      </c>
      <c r="F217">
        <v>29000</v>
      </c>
      <c r="G217">
        <v>42961</v>
      </c>
      <c r="H217">
        <v>42961</v>
      </c>
      <c r="I217">
        <v>-13961</v>
      </c>
    </row>
    <row r="218" spans="1:9" x14ac:dyDescent="0.3">
      <c r="A218" s="81" t="str">
        <f t="shared" si="3"/>
        <v>9200022500</v>
      </c>
      <c r="B218">
        <v>92000</v>
      </c>
      <c r="C218">
        <v>22500</v>
      </c>
      <c r="D218" t="s">
        <v>286</v>
      </c>
      <c r="E218">
        <v>800</v>
      </c>
      <c r="F218">
        <v>800</v>
      </c>
      <c r="G218">
        <v>196.17</v>
      </c>
      <c r="H218">
        <v>196.17</v>
      </c>
      <c r="I218">
        <v>603.83000000000004</v>
      </c>
    </row>
    <row r="219" spans="1:9" x14ac:dyDescent="0.3">
      <c r="A219" s="81" t="str">
        <f t="shared" si="3"/>
        <v>9200022501</v>
      </c>
      <c r="B219">
        <v>92000</v>
      </c>
      <c r="C219">
        <v>22501</v>
      </c>
      <c r="D219" t="s">
        <v>287</v>
      </c>
      <c r="E219">
        <v>8000</v>
      </c>
      <c r="F219">
        <v>8000</v>
      </c>
      <c r="G219">
        <v>6495.68</v>
      </c>
      <c r="H219">
        <v>6495.68</v>
      </c>
      <c r="I219">
        <v>1504.32</v>
      </c>
    </row>
    <row r="220" spans="1:9" x14ac:dyDescent="0.3">
      <c r="A220" s="81" t="str">
        <f t="shared" si="3"/>
        <v>9200022502</v>
      </c>
      <c r="B220">
        <v>92000</v>
      </c>
      <c r="C220">
        <v>22502</v>
      </c>
      <c r="D220" t="s">
        <v>288</v>
      </c>
      <c r="E220">
        <v>1000</v>
      </c>
      <c r="F220">
        <v>1000</v>
      </c>
      <c r="G220">
        <v>0</v>
      </c>
      <c r="H220">
        <v>0</v>
      </c>
      <c r="I220">
        <v>1000</v>
      </c>
    </row>
    <row r="221" spans="1:9" x14ac:dyDescent="0.3">
      <c r="A221" s="81" t="str">
        <f t="shared" si="3"/>
        <v>9200022503</v>
      </c>
      <c r="B221">
        <v>92000</v>
      </c>
      <c r="C221">
        <v>22503</v>
      </c>
      <c r="D221" t="s">
        <v>275</v>
      </c>
      <c r="E221">
        <v>200</v>
      </c>
      <c r="F221">
        <v>200</v>
      </c>
      <c r="G221">
        <v>0</v>
      </c>
      <c r="H221">
        <v>0</v>
      </c>
      <c r="I221">
        <v>200</v>
      </c>
    </row>
    <row r="222" spans="1:9" x14ac:dyDescent="0.3">
      <c r="A222" s="81" t="str">
        <f t="shared" si="3"/>
        <v>9200022602</v>
      </c>
      <c r="B222">
        <v>92000</v>
      </c>
      <c r="C222">
        <v>22602</v>
      </c>
      <c r="D222" t="s">
        <v>289</v>
      </c>
      <c r="E222">
        <v>8500</v>
      </c>
      <c r="F222">
        <v>8500</v>
      </c>
      <c r="G222">
        <v>1089</v>
      </c>
      <c r="H222">
        <v>1089</v>
      </c>
      <c r="I222">
        <v>7411</v>
      </c>
    </row>
    <row r="223" spans="1:9" x14ac:dyDescent="0.3">
      <c r="A223" s="81" t="str">
        <f t="shared" si="3"/>
        <v>9200022603</v>
      </c>
      <c r="B223">
        <v>92000</v>
      </c>
      <c r="C223">
        <v>22603</v>
      </c>
      <c r="D223" t="s">
        <v>290</v>
      </c>
      <c r="E223">
        <v>5000</v>
      </c>
      <c r="F223">
        <v>5500</v>
      </c>
      <c r="G223">
        <v>6131.17</v>
      </c>
      <c r="H223">
        <v>6131.17</v>
      </c>
      <c r="I223">
        <v>-631.16999999999996</v>
      </c>
    </row>
    <row r="224" spans="1:9" x14ac:dyDescent="0.3">
      <c r="A224" s="81" t="str">
        <f t="shared" si="3"/>
        <v>9200022604</v>
      </c>
      <c r="B224">
        <v>92000</v>
      </c>
      <c r="C224">
        <v>22604</v>
      </c>
      <c r="D224" t="s">
        <v>291</v>
      </c>
      <c r="E224">
        <v>160000</v>
      </c>
      <c r="F224">
        <v>160000</v>
      </c>
      <c r="G224">
        <v>156021.59</v>
      </c>
      <c r="H224">
        <v>152172.45000000001</v>
      </c>
      <c r="I224">
        <v>3978.41</v>
      </c>
    </row>
    <row r="225" spans="1:9" x14ac:dyDescent="0.3">
      <c r="A225" s="81" t="str">
        <f t="shared" si="3"/>
        <v>9200022607</v>
      </c>
      <c r="B225">
        <v>92000</v>
      </c>
      <c r="C225">
        <v>22607</v>
      </c>
      <c r="D225" t="s">
        <v>292</v>
      </c>
      <c r="E225">
        <v>12000</v>
      </c>
      <c r="F225">
        <v>12000</v>
      </c>
      <c r="G225">
        <v>588</v>
      </c>
      <c r="H225">
        <v>588</v>
      </c>
      <c r="I225">
        <v>11412</v>
      </c>
    </row>
    <row r="226" spans="1:9" x14ac:dyDescent="0.3">
      <c r="A226" s="81" t="str">
        <f t="shared" si="3"/>
        <v>9200022699</v>
      </c>
      <c r="B226">
        <v>92000</v>
      </c>
      <c r="C226">
        <v>22699</v>
      </c>
      <c r="D226" t="s">
        <v>276</v>
      </c>
      <c r="E226">
        <v>7489.97</v>
      </c>
      <c r="F226">
        <v>7489.97</v>
      </c>
      <c r="G226">
        <v>3018.03</v>
      </c>
      <c r="H226">
        <v>3018.03</v>
      </c>
      <c r="I226">
        <v>4471.9399999999996</v>
      </c>
    </row>
    <row r="227" spans="1:9" x14ac:dyDescent="0.3">
      <c r="A227" s="81" t="str">
        <f t="shared" si="3"/>
        <v>9200022799</v>
      </c>
      <c r="B227">
        <v>92000</v>
      </c>
      <c r="C227">
        <v>22799</v>
      </c>
      <c r="D227" t="s">
        <v>293</v>
      </c>
      <c r="E227">
        <v>40000</v>
      </c>
      <c r="F227">
        <v>78000</v>
      </c>
      <c r="G227">
        <v>61458.89</v>
      </c>
      <c r="H227">
        <v>43683.27</v>
      </c>
      <c r="I227">
        <v>16241.11</v>
      </c>
    </row>
    <row r="228" spans="1:9" x14ac:dyDescent="0.3">
      <c r="A228" s="81" t="str">
        <f t="shared" si="3"/>
        <v>9200023020</v>
      </c>
      <c r="B228">
        <v>92000</v>
      </c>
      <c r="C228">
        <v>23020</v>
      </c>
      <c r="D228" t="s">
        <v>294</v>
      </c>
      <c r="E228">
        <v>100</v>
      </c>
      <c r="F228">
        <v>100</v>
      </c>
      <c r="G228">
        <v>393.51</v>
      </c>
      <c r="H228">
        <v>393.51</v>
      </c>
      <c r="I228">
        <v>-293.51</v>
      </c>
    </row>
    <row r="229" spans="1:9" x14ac:dyDescent="0.3">
      <c r="A229" s="81" t="str">
        <f t="shared" si="3"/>
        <v>9200023120</v>
      </c>
      <c r="B229">
        <v>92000</v>
      </c>
      <c r="C229">
        <v>23120</v>
      </c>
      <c r="D229" t="s">
        <v>295</v>
      </c>
      <c r="E229">
        <v>200</v>
      </c>
      <c r="F229">
        <v>200</v>
      </c>
      <c r="G229">
        <v>582.71</v>
      </c>
      <c r="H229">
        <v>582.71</v>
      </c>
      <c r="I229">
        <v>-382.71</v>
      </c>
    </row>
    <row r="230" spans="1:9" x14ac:dyDescent="0.3">
      <c r="A230" s="81" t="str">
        <f t="shared" si="3"/>
        <v>9200023300</v>
      </c>
      <c r="B230">
        <v>92000</v>
      </c>
      <c r="C230">
        <v>23300</v>
      </c>
      <c r="D230" t="s">
        <v>296</v>
      </c>
      <c r="E230">
        <v>200</v>
      </c>
      <c r="F230">
        <v>200</v>
      </c>
      <c r="G230">
        <v>0</v>
      </c>
      <c r="H230">
        <v>0</v>
      </c>
      <c r="I230">
        <v>200</v>
      </c>
    </row>
    <row r="231" spans="1:9" x14ac:dyDescent="0.3">
      <c r="A231" s="81" t="str">
        <f t="shared" si="3"/>
        <v>9200023301</v>
      </c>
      <c r="B231">
        <v>92000</v>
      </c>
      <c r="C231">
        <v>23301</v>
      </c>
      <c r="D231" t="s">
        <v>297</v>
      </c>
      <c r="E231">
        <v>2500</v>
      </c>
      <c r="F231">
        <v>3000</v>
      </c>
      <c r="G231">
        <v>7429.06</v>
      </c>
      <c r="H231">
        <v>7429.06</v>
      </c>
      <c r="I231">
        <v>-4429.0600000000004</v>
      </c>
    </row>
    <row r="232" spans="1:9" x14ac:dyDescent="0.3">
      <c r="A232" s="81" t="str">
        <f t="shared" si="3"/>
        <v>9230022602</v>
      </c>
      <c r="B232">
        <v>92300</v>
      </c>
      <c r="C232">
        <v>22602</v>
      </c>
      <c r="D232" t="s">
        <v>773</v>
      </c>
      <c r="E232">
        <v>1000</v>
      </c>
      <c r="F232">
        <v>1000</v>
      </c>
      <c r="G232">
        <v>0</v>
      </c>
      <c r="H232">
        <v>0</v>
      </c>
      <c r="I232">
        <v>1000</v>
      </c>
    </row>
    <row r="233" spans="1:9" x14ac:dyDescent="0.3">
      <c r="A233" s="81" t="str">
        <f t="shared" si="3"/>
        <v>9230022799</v>
      </c>
      <c r="B233">
        <v>92300</v>
      </c>
      <c r="C233">
        <v>22799</v>
      </c>
      <c r="D233" t="s">
        <v>298</v>
      </c>
      <c r="E233">
        <v>7500</v>
      </c>
      <c r="F233">
        <v>7500</v>
      </c>
      <c r="G233">
        <v>1391.5</v>
      </c>
      <c r="H233">
        <v>0</v>
      </c>
      <c r="I233">
        <v>6108.5</v>
      </c>
    </row>
    <row r="234" spans="1:9" x14ac:dyDescent="0.3">
      <c r="A234" s="81" t="str">
        <f t="shared" si="3"/>
        <v>9260020600</v>
      </c>
      <c r="B234">
        <v>92600</v>
      </c>
      <c r="C234">
        <v>20600</v>
      </c>
      <c r="D234" t="s">
        <v>358</v>
      </c>
      <c r="E234">
        <v>22500</v>
      </c>
      <c r="F234">
        <v>22500</v>
      </c>
      <c r="G234">
        <v>17235.72</v>
      </c>
      <c r="H234">
        <v>11507.82</v>
      </c>
      <c r="I234">
        <v>5264.28</v>
      </c>
    </row>
    <row r="235" spans="1:9" x14ac:dyDescent="0.3">
      <c r="A235" s="81" t="str">
        <f t="shared" si="3"/>
        <v>9260021600</v>
      </c>
      <c r="B235">
        <v>92600</v>
      </c>
      <c r="C235">
        <v>21600</v>
      </c>
      <c r="D235" t="s">
        <v>299</v>
      </c>
      <c r="E235">
        <v>20000</v>
      </c>
      <c r="F235">
        <v>21500</v>
      </c>
      <c r="G235">
        <v>68787.23</v>
      </c>
      <c r="H235">
        <v>68787.23</v>
      </c>
      <c r="I235">
        <v>-47287.23</v>
      </c>
    </row>
    <row r="236" spans="1:9" x14ac:dyDescent="0.3">
      <c r="A236" s="81" t="str">
        <f t="shared" si="3"/>
        <v>9260022002</v>
      </c>
      <c r="B236">
        <v>92600</v>
      </c>
      <c r="C236">
        <v>22002</v>
      </c>
      <c r="D236" t="s">
        <v>774</v>
      </c>
      <c r="E236">
        <v>8000</v>
      </c>
      <c r="F236">
        <v>8000</v>
      </c>
      <c r="G236">
        <v>3836.64</v>
      </c>
      <c r="H236">
        <v>3836.64</v>
      </c>
      <c r="I236">
        <v>4163.3599999999997</v>
      </c>
    </row>
    <row r="237" spans="1:9" x14ac:dyDescent="0.3">
      <c r="A237" s="81" t="str">
        <f t="shared" si="3"/>
        <v>9260022799</v>
      </c>
      <c r="B237">
        <v>92600</v>
      </c>
      <c r="C237">
        <v>22799</v>
      </c>
      <c r="D237" t="s">
        <v>300</v>
      </c>
      <c r="E237">
        <v>50000</v>
      </c>
      <c r="F237">
        <v>50000</v>
      </c>
      <c r="G237">
        <v>13133.28</v>
      </c>
      <c r="H237">
        <v>13133.28</v>
      </c>
      <c r="I237">
        <v>36866.720000000001</v>
      </c>
    </row>
    <row r="238" spans="1:9" x14ac:dyDescent="0.3">
      <c r="A238" s="81" t="str">
        <f t="shared" si="3"/>
        <v>9310022799</v>
      </c>
      <c r="B238">
        <v>93100</v>
      </c>
      <c r="C238">
        <v>22799</v>
      </c>
      <c r="D238" t="s">
        <v>301</v>
      </c>
      <c r="E238">
        <v>17500</v>
      </c>
      <c r="F238">
        <v>17500</v>
      </c>
      <c r="G238">
        <v>14195.72</v>
      </c>
      <c r="H238">
        <v>14195.72</v>
      </c>
      <c r="I238">
        <v>3304.28</v>
      </c>
    </row>
    <row r="239" spans="1:9" x14ac:dyDescent="0.3">
      <c r="A239" s="81" t="str">
        <f t="shared" si="3"/>
        <v>9320020600</v>
      </c>
      <c r="B239">
        <v>93200</v>
      </c>
      <c r="C239">
        <v>20600</v>
      </c>
      <c r="D239" t="s">
        <v>775</v>
      </c>
      <c r="E239">
        <v>15000</v>
      </c>
      <c r="F239">
        <v>15000</v>
      </c>
      <c r="G239">
        <v>14403.84</v>
      </c>
      <c r="H239">
        <v>14403.84</v>
      </c>
      <c r="I239">
        <v>596.16</v>
      </c>
    </row>
    <row r="240" spans="1:9" x14ac:dyDescent="0.3">
      <c r="A240" s="81" t="str">
        <f t="shared" si="3"/>
        <v>9320022708</v>
      </c>
      <c r="B240">
        <v>93200</v>
      </c>
      <c r="C240">
        <v>22708</v>
      </c>
      <c r="D240" t="s">
        <v>302</v>
      </c>
      <c r="E240">
        <v>115000</v>
      </c>
      <c r="F240">
        <v>115000</v>
      </c>
      <c r="G240">
        <v>121757.46</v>
      </c>
      <c r="H240">
        <v>112421.57</v>
      </c>
      <c r="I240">
        <v>-22026.65</v>
      </c>
    </row>
    <row r="241" spans="1:9" x14ac:dyDescent="0.3">
      <c r="A241" s="81" t="str">
        <f t="shared" si="3"/>
        <v>9320022799</v>
      </c>
      <c r="B241">
        <v>93200</v>
      </c>
      <c r="C241">
        <v>22799</v>
      </c>
      <c r="D241" t="s">
        <v>303</v>
      </c>
      <c r="E241">
        <v>30000</v>
      </c>
      <c r="F241">
        <v>30000</v>
      </c>
      <c r="G241">
        <v>0</v>
      </c>
      <c r="H241">
        <v>0</v>
      </c>
      <c r="I241">
        <v>30000</v>
      </c>
    </row>
    <row r="242" spans="1:9" x14ac:dyDescent="0.3">
      <c r="A242" s="81"/>
      <c r="E242">
        <v>4888913.25</v>
      </c>
      <c r="F242">
        <v>5374583.4299999997</v>
      </c>
      <c r="G242">
        <v>5187899.12</v>
      </c>
      <c r="H242">
        <v>5038405.8499999996</v>
      </c>
      <c r="I242">
        <v>142743.26999999999</v>
      </c>
    </row>
    <row r="243" spans="1:9" x14ac:dyDescent="0.3">
      <c r="A243" s="81"/>
    </row>
    <row r="244" spans="1:9" x14ac:dyDescent="0.3">
      <c r="A244" s="81"/>
    </row>
    <row r="245" spans="1:9" x14ac:dyDescent="0.3">
      <c r="A245" s="81"/>
    </row>
    <row r="246" spans="1:9" x14ac:dyDescent="0.3">
      <c r="A246" s="81"/>
    </row>
    <row r="247" spans="1:9" x14ac:dyDescent="0.3">
      <c r="A247" s="81"/>
    </row>
    <row r="248" spans="1:9" x14ac:dyDescent="0.3">
      <c r="A248" s="81"/>
    </row>
    <row r="249" spans="1:9" x14ac:dyDescent="0.3">
      <c r="A249" s="81"/>
    </row>
    <row r="250" spans="1:9" x14ac:dyDescent="0.3">
      <c r="A250" s="81"/>
    </row>
    <row r="251" spans="1:9" x14ac:dyDescent="0.3">
      <c r="A251" s="81"/>
    </row>
    <row r="252" spans="1:9" x14ac:dyDescent="0.3">
      <c r="A252" s="81" t="str">
        <f t="shared" si="3"/>
        <v/>
      </c>
    </row>
    <row r="253" spans="1:9" x14ac:dyDescent="0.3">
      <c r="A253" s="81" t="str">
        <f t="shared" si="3"/>
        <v/>
      </c>
    </row>
    <row r="254" spans="1:9" x14ac:dyDescent="0.3">
      <c r="A254" s="81" t="str">
        <f t="shared" si="3"/>
        <v/>
      </c>
    </row>
    <row r="255" spans="1:9" x14ac:dyDescent="0.3">
      <c r="A255" s="81" t="str">
        <f t="shared" si="3"/>
        <v/>
      </c>
    </row>
    <row r="256" spans="1:9" x14ac:dyDescent="0.3">
      <c r="A256" s="81" t="str">
        <f t="shared" ref="A256:A258" si="4">B256&amp;C256</f>
        <v/>
      </c>
    </row>
    <row r="257" spans="1:1" x14ac:dyDescent="0.3">
      <c r="A257" s="81" t="str">
        <f t="shared" si="4"/>
        <v/>
      </c>
    </row>
    <row r="258" spans="1:1" x14ac:dyDescent="0.3">
      <c r="A258" s="81" t="str">
        <f t="shared" si="4"/>
        <v/>
      </c>
    </row>
    <row r="259" spans="1:1" x14ac:dyDescent="0.3">
      <c r="A259" s="81" t="str">
        <f t="shared" ref="A259:A322" si="5">B259&amp;C259</f>
        <v/>
      </c>
    </row>
    <row r="260" spans="1:1" x14ac:dyDescent="0.3">
      <c r="A260" s="81" t="str">
        <f t="shared" si="5"/>
        <v/>
      </c>
    </row>
    <row r="261" spans="1:1" x14ac:dyDescent="0.3">
      <c r="A261" s="81" t="str">
        <f t="shared" si="5"/>
        <v/>
      </c>
    </row>
    <row r="262" spans="1:1" x14ac:dyDescent="0.3">
      <c r="A262" s="81" t="str">
        <f t="shared" si="5"/>
        <v/>
      </c>
    </row>
    <row r="263" spans="1:1" x14ac:dyDescent="0.3">
      <c r="A263" s="81" t="str">
        <f t="shared" si="5"/>
        <v/>
      </c>
    </row>
    <row r="264" spans="1:1" x14ac:dyDescent="0.3">
      <c r="A264" s="81" t="str">
        <f t="shared" si="5"/>
        <v/>
      </c>
    </row>
    <row r="265" spans="1:1" x14ac:dyDescent="0.3">
      <c r="A265" s="81" t="str">
        <f t="shared" si="5"/>
        <v/>
      </c>
    </row>
    <row r="266" spans="1:1" x14ac:dyDescent="0.3">
      <c r="A266" s="81" t="str">
        <f t="shared" si="5"/>
        <v/>
      </c>
    </row>
    <row r="267" spans="1:1" x14ac:dyDescent="0.3">
      <c r="A267" s="81" t="str">
        <f t="shared" si="5"/>
        <v/>
      </c>
    </row>
    <row r="268" spans="1:1" x14ac:dyDescent="0.3">
      <c r="A268" s="81" t="str">
        <f t="shared" si="5"/>
        <v/>
      </c>
    </row>
    <row r="269" spans="1:1" x14ac:dyDescent="0.3">
      <c r="A269" s="81" t="str">
        <f t="shared" si="5"/>
        <v/>
      </c>
    </row>
    <row r="270" spans="1:1" x14ac:dyDescent="0.3">
      <c r="A270" s="81" t="str">
        <f t="shared" si="5"/>
        <v/>
      </c>
    </row>
    <row r="271" spans="1:1" x14ac:dyDescent="0.3">
      <c r="A271" s="81" t="str">
        <f t="shared" si="5"/>
        <v/>
      </c>
    </row>
    <row r="272" spans="1:1" x14ac:dyDescent="0.3">
      <c r="A272" s="81" t="str">
        <f t="shared" si="5"/>
        <v/>
      </c>
    </row>
    <row r="273" spans="1:1" x14ac:dyDescent="0.3">
      <c r="A273" s="81" t="str">
        <f t="shared" si="5"/>
        <v/>
      </c>
    </row>
    <row r="274" spans="1:1" x14ac:dyDescent="0.3">
      <c r="A274" s="81" t="str">
        <f t="shared" si="5"/>
        <v/>
      </c>
    </row>
    <row r="275" spans="1:1" x14ac:dyDescent="0.3">
      <c r="A275" s="81" t="str">
        <f t="shared" si="5"/>
        <v/>
      </c>
    </row>
    <row r="276" spans="1:1" x14ac:dyDescent="0.3">
      <c r="A276" s="81" t="str">
        <f t="shared" si="5"/>
        <v/>
      </c>
    </row>
    <row r="277" spans="1:1" x14ac:dyDescent="0.3">
      <c r="A277" s="81" t="str">
        <f t="shared" si="5"/>
        <v/>
      </c>
    </row>
    <row r="278" spans="1:1" x14ac:dyDescent="0.3">
      <c r="A278" s="81" t="str">
        <f t="shared" si="5"/>
        <v/>
      </c>
    </row>
    <row r="279" spans="1:1" x14ac:dyDescent="0.3">
      <c r="A279" s="81" t="str">
        <f t="shared" si="5"/>
        <v/>
      </c>
    </row>
    <row r="280" spans="1:1" x14ac:dyDescent="0.3">
      <c r="A280" s="81" t="str">
        <f t="shared" si="5"/>
        <v/>
      </c>
    </row>
    <row r="281" spans="1:1" x14ac:dyDescent="0.3">
      <c r="A281" s="81" t="str">
        <f t="shared" si="5"/>
        <v/>
      </c>
    </row>
    <row r="282" spans="1:1" x14ac:dyDescent="0.3">
      <c r="A282" s="81" t="str">
        <f t="shared" si="5"/>
        <v/>
      </c>
    </row>
    <row r="283" spans="1:1" x14ac:dyDescent="0.3">
      <c r="A283" s="81" t="str">
        <f t="shared" si="5"/>
        <v/>
      </c>
    </row>
    <row r="284" spans="1:1" x14ac:dyDescent="0.3">
      <c r="A284" s="81" t="str">
        <f t="shared" si="5"/>
        <v/>
      </c>
    </row>
    <row r="285" spans="1:1" x14ac:dyDescent="0.3">
      <c r="A285" s="81" t="str">
        <f t="shared" si="5"/>
        <v/>
      </c>
    </row>
    <row r="286" spans="1:1" x14ac:dyDescent="0.3">
      <c r="A286" s="81" t="str">
        <f t="shared" si="5"/>
        <v/>
      </c>
    </row>
    <row r="287" spans="1:1" x14ac:dyDescent="0.3">
      <c r="A287" s="81" t="str">
        <f t="shared" si="5"/>
        <v/>
      </c>
    </row>
    <row r="288" spans="1:1" x14ac:dyDescent="0.3">
      <c r="A288" s="81" t="str">
        <f t="shared" si="5"/>
        <v/>
      </c>
    </row>
    <row r="289" spans="1:1" x14ac:dyDescent="0.3">
      <c r="A289" s="81" t="str">
        <f t="shared" si="5"/>
        <v/>
      </c>
    </row>
    <row r="290" spans="1:1" x14ac:dyDescent="0.3">
      <c r="A290" s="81" t="str">
        <f t="shared" si="5"/>
        <v/>
      </c>
    </row>
    <row r="291" spans="1:1" x14ac:dyDescent="0.3">
      <c r="A291" s="81" t="str">
        <f t="shared" si="5"/>
        <v/>
      </c>
    </row>
    <row r="292" spans="1:1" x14ac:dyDescent="0.3">
      <c r="A292" s="81" t="str">
        <f t="shared" si="5"/>
        <v/>
      </c>
    </row>
    <row r="293" spans="1:1" x14ac:dyDescent="0.3">
      <c r="A293" s="81" t="str">
        <f t="shared" si="5"/>
        <v/>
      </c>
    </row>
    <row r="294" spans="1:1" x14ac:dyDescent="0.3">
      <c r="A294" s="81" t="str">
        <f t="shared" si="5"/>
        <v/>
      </c>
    </row>
    <row r="295" spans="1:1" x14ac:dyDescent="0.3">
      <c r="A295" s="81" t="str">
        <f t="shared" si="5"/>
        <v/>
      </c>
    </row>
    <row r="296" spans="1:1" x14ac:dyDescent="0.3">
      <c r="A296" s="81" t="str">
        <f t="shared" si="5"/>
        <v/>
      </c>
    </row>
    <row r="297" spans="1:1" x14ac:dyDescent="0.3">
      <c r="A297" s="81" t="str">
        <f t="shared" si="5"/>
        <v/>
      </c>
    </row>
    <row r="298" spans="1:1" x14ac:dyDescent="0.3">
      <c r="A298" s="81" t="str">
        <f t="shared" si="5"/>
        <v/>
      </c>
    </row>
    <row r="299" spans="1:1" x14ac:dyDescent="0.3">
      <c r="A299" s="81" t="str">
        <f t="shared" si="5"/>
        <v/>
      </c>
    </row>
    <row r="300" spans="1:1" x14ac:dyDescent="0.3">
      <c r="A300" s="81" t="str">
        <f t="shared" si="5"/>
        <v/>
      </c>
    </row>
    <row r="301" spans="1:1" x14ac:dyDescent="0.3">
      <c r="A301" s="81" t="str">
        <f t="shared" si="5"/>
        <v/>
      </c>
    </row>
    <row r="302" spans="1:1" x14ac:dyDescent="0.3">
      <c r="A302" s="81" t="str">
        <f t="shared" si="5"/>
        <v/>
      </c>
    </row>
    <row r="303" spans="1:1" x14ac:dyDescent="0.3">
      <c r="A303" s="81" t="str">
        <f t="shared" si="5"/>
        <v/>
      </c>
    </row>
    <row r="304" spans="1:1" x14ac:dyDescent="0.3">
      <c r="A304" s="81" t="str">
        <f t="shared" si="5"/>
        <v/>
      </c>
    </row>
    <row r="305" spans="1:1" x14ac:dyDescent="0.3">
      <c r="A305" s="81" t="str">
        <f t="shared" si="5"/>
        <v/>
      </c>
    </row>
    <row r="306" spans="1:1" x14ac:dyDescent="0.3">
      <c r="A306" s="81" t="str">
        <f t="shared" si="5"/>
        <v/>
      </c>
    </row>
    <row r="307" spans="1:1" x14ac:dyDescent="0.3">
      <c r="A307" s="81" t="str">
        <f t="shared" si="5"/>
        <v/>
      </c>
    </row>
    <row r="308" spans="1:1" x14ac:dyDescent="0.3">
      <c r="A308" s="81" t="str">
        <f t="shared" si="5"/>
        <v/>
      </c>
    </row>
    <row r="309" spans="1:1" x14ac:dyDescent="0.3">
      <c r="A309" s="81" t="str">
        <f t="shared" si="5"/>
        <v/>
      </c>
    </row>
    <row r="310" spans="1:1" x14ac:dyDescent="0.3">
      <c r="A310" s="81" t="str">
        <f t="shared" si="5"/>
        <v/>
      </c>
    </row>
    <row r="311" spans="1:1" x14ac:dyDescent="0.3">
      <c r="A311" s="81" t="str">
        <f t="shared" si="5"/>
        <v/>
      </c>
    </row>
    <row r="312" spans="1:1" x14ac:dyDescent="0.3">
      <c r="A312" s="81" t="str">
        <f t="shared" si="5"/>
        <v/>
      </c>
    </row>
    <row r="313" spans="1:1" x14ac:dyDescent="0.3">
      <c r="A313" s="81" t="str">
        <f t="shared" si="5"/>
        <v/>
      </c>
    </row>
    <row r="314" spans="1:1" x14ac:dyDescent="0.3">
      <c r="A314" s="81" t="str">
        <f t="shared" si="5"/>
        <v/>
      </c>
    </row>
    <row r="315" spans="1:1" x14ac:dyDescent="0.3">
      <c r="A315" s="81" t="str">
        <f t="shared" si="5"/>
        <v/>
      </c>
    </row>
    <row r="316" spans="1:1" x14ac:dyDescent="0.3">
      <c r="A316" s="81" t="str">
        <f t="shared" si="5"/>
        <v/>
      </c>
    </row>
    <row r="317" spans="1:1" x14ac:dyDescent="0.3">
      <c r="A317" s="81" t="str">
        <f t="shared" si="5"/>
        <v/>
      </c>
    </row>
    <row r="318" spans="1:1" x14ac:dyDescent="0.3">
      <c r="A318" s="81" t="str">
        <f t="shared" si="5"/>
        <v/>
      </c>
    </row>
    <row r="319" spans="1:1" x14ac:dyDescent="0.3">
      <c r="A319" s="81" t="str">
        <f t="shared" si="5"/>
        <v/>
      </c>
    </row>
    <row r="320" spans="1:1" x14ac:dyDescent="0.3">
      <c r="A320" s="81" t="str">
        <f t="shared" si="5"/>
        <v/>
      </c>
    </row>
    <row r="321" spans="1:1" x14ac:dyDescent="0.3">
      <c r="A321" s="81" t="str">
        <f t="shared" si="5"/>
        <v/>
      </c>
    </row>
    <row r="322" spans="1:1" x14ac:dyDescent="0.3">
      <c r="A322" s="81" t="str">
        <f t="shared" si="5"/>
        <v/>
      </c>
    </row>
    <row r="323" spans="1:1" x14ac:dyDescent="0.3">
      <c r="A323" s="81" t="str">
        <f t="shared" ref="A323:A386" si="6">B323&amp;C323</f>
        <v/>
      </c>
    </row>
    <row r="324" spans="1:1" x14ac:dyDescent="0.3">
      <c r="A324" s="81" t="str">
        <f t="shared" si="6"/>
        <v/>
      </c>
    </row>
    <row r="325" spans="1:1" x14ac:dyDescent="0.3">
      <c r="A325" s="81" t="str">
        <f t="shared" si="6"/>
        <v/>
      </c>
    </row>
    <row r="326" spans="1:1" x14ac:dyDescent="0.3">
      <c r="A326" s="81" t="str">
        <f t="shared" si="6"/>
        <v/>
      </c>
    </row>
    <row r="327" spans="1:1" x14ac:dyDescent="0.3">
      <c r="A327" s="81" t="str">
        <f t="shared" si="6"/>
        <v/>
      </c>
    </row>
    <row r="328" spans="1:1" x14ac:dyDescent="0.3">
      <c r="A328" s="81" t="str">
        <f t="shared" si="6"/>
        <v/>
      </c>
    </row>
    <row r="329" spans="1:1" x14ac:dyDescent="0.3">
      <c r="A329" s="81" t="str">
        <f t="shared" si="6"/>
        <v/>
      </c>
    </row>
    <row r="330" spans="1:1" x14ac:dyDescent="0.3">
      <c r="A330" s="81" t="str">
        <f t="shared" si="6"/>
        <v/>
      </c>
    </row>
    <row r="331" spans="1:1" x14ac:dyDescent="0.3">
      <c r="A331" s="81" t="str">
        <f t="shared" si="6"/>
        <v/>
      </c>
    </row>
    <row r="332" spans="1:1" x14ac:dyDescent="0.3">
      <c r="A332" s="81" t="str">
        <f t="shared" si="6"/>
        <v/>
      </c>
    </row>
    <row r="333" spans="1:1" x14ac:dyDescent="0.3">
      <c r="A333" s="81" t="str">
        <f t="shared" si="6"/>
        <v/>
      </c>
    </row>
    <row r="334" spans="1:1" x14ac:dyDescent="0.3">
      <c r="A334" s="81" t="str">
        <f t="shared" si="6"/>
        <v/>
      </c>
    </row>
    <row r="335" spans="1:1" x14ac:dyDescent="0.3">
      <c r="A335" s="81" t="str">
        <f t="shared" si="6"/>
        <v/>
      </c>
    </row>
    <row r="336" spans="1:1" x14ac:dyDescent="0.3">
      <c r="A336" s="81" t="str">
        <f t="shared" si="6"/>
        <v/>
      </c>
    </row>
    <row r="337" spans="1:1" x14ac:dyDescent="0.3">
      <c r="A337" s="81" t="str">
        <f t="shared" si="6"/>
        <v/>
      </c>
    </row>
    <row r="338" spans="1:1" x14ac:dyDescent="0.3">
      <c r="A338" s="81" t="str">
        <f t="shared" si="6"/>
        <v/>
      </c>
    </row>
    <row r="339" spans="1:1" x14ac:dyDescent="0.3">
      <c r="A339" s="81" t="str">
        <f t="shared" si="6"/>
        <v/>
      </c>
    </row>
    <row r="340" spans="1:1" x14ac:dyDescent="0.3">
      <c r="A340" s="81" t="str">
        <f t="shared" si="6"/>
        <v/>
      </c>
    </row>
    <row r="341" spans="1:1" x14ac:dyDescent="0.3">
      <c r="A341" s="81" t="str">
        <f t="shared" si="6"/>
        <v/>
      </c>
    </row>
    <row r="342" spans="1:1" x14ac:dyDescent="0.3">
      <c r="A342" s="81" t="str">
        <f t="shared" si="6"/>
        <v/>
      </c>
    </row>
    <row r="343" spans="1:1" x14ac:dyDescent="0.3">
      <c r="A343" s="81" t="str">
        <f t="shared" si="6"/>
        <v/>
      </c>
    </row>
    <row r="344" spans="1:1" x14ac:dyDescent="0.3">
      <c r="A344" s="81" t="str">
        <f t="shared" si="6"/>
        <v/>
      </c>
    </row>
    <row r="345" spans="1:1" x14ac:dyDescent="0.3">
      <c r="A345" s="81" t="str">
        <f t="shared" si="6"/>
        <v/>
      </c>
    </row>
    <row r="346" spans="1:1" x14ac:dyDescent="0.3">
      <c r="A346" s="81" t="str">
        <f t="shared" si="6"/>
        <v/>
      </c>
    </row>
    <row r="347" spans="1:1" x14ac:dyDescent="0.3">
      <c r="A347" s="81" t="str">
        <f t="shared" si="6"/>
        <v/>
      </c>
    </row>
    <row r="348" spans="1:1" x14ac:dyDescent="0.3">
      <c r="A348" s="81" t="str">
        <f t="shared" si="6"/>
        <v/>
      </c>
    </row>
    <row r="349" spans="1:1" x14ac:dyDescent="0.3">
      <c r="A349" s="81" t="str">
        <f t="shared" si="6"/>
        <v/>
      </c>
    </row>
    <row r="350" spans="1:1" x14ac:dyDescent="0.3">
      <c r="A350" s="81" t="str">
        <f t="shared" si="6"/>
        <v/>
      </c>
    </row>
    <row r="351" spans="1:1" x14ac:dyDescent="0.3">
      <c r="A351" s="81" t="str">
        <f t="shared" si="6"/>
        <v/>
      </c>
    </row>
    <row r="352" spans="1:1" x14ac:dyDescent="0.3">
      <c r="A352" s="81" t="str">
        <f t="shared" si="6"/>
        <v/>
      </c>
    </row>
    <row r="353" spans="1:1" x14ac:dyDescent="0.3">
      <c r="A353" s="81" t="str">
        <f t="shared" si="6"/>
        <v/>
      </c>
    </row>
    <row r="354" spans="1:1" x14ac:dyDescent="0.3">
      <c r="A354" s="81" t="str">
        <f t="shared" si="6"/>
        <v/>
      </c>
    </row>
    <row r="355" spans="1:1" x14ac:dyDescent="0.3">
      <c r="A355" s="81" t="str">
        <f t="shared" si="6"/>
        <v/>
      </c>
    </row>
    <row r="356" spans="1:1" x14ac:dyDescent="0.3">
      <c r="A356" s="81" t="str">
        <f t="shared" si="6"/>
        <v/>
      </c>
    </row>
    <row r="357" spans="1:1" x14ac:dyDescent="0.3">
      <c r="A357" s="81" t="str">
        <f t="shared" si="6"/>
        <v/>
      </c>
    </row>
    <row r="358" spans="1:1" x14ac:dyDescent="0.3">
      <c r="A358" s="81" t="str">
        <f t="shared" si="6"/>
        <v/>
      </c>
    </row>
    <row r="359" spans="1:1" x14ac:dyDescent="0.3">
      <c r="A359" s="81" t="str">
        <f t="shared" si="6"/>
        <v/>
      </c>
    </row>
    <row r="360" spans="1:1" x14ac:dyDescent="0.3">
      <c r="A360" s="81" t="str">
        <f t="shared" si="6"/>
        <v/>
      </c>
    </row>
    <row r="361" spans="1:1" x14ac:dyDescent="0.3">
      <c r="A361" s="81" t="str">
        <f t="shared" si="6"/>
        <v/>
      </c>
    </row>
    <row r="362" spans="1:1" x14ac:dyDescent="0.3">
      <c r="A362" s="81" t="str">
        <f t="shared" si="6"/>
        <v/>
      </c>
    </row>
    <row r="363" spans="1:1" x14ac:dyDescent="0.3">
      <c r="A363" s="81" t="str">
        <f t="shared" si="6"/>
        <v/>
      </c>
    </row>
    <row r="364" spans="1:1" x14ac:dyDescent="0.3">
      <c r="A364" s="81" t="str">
        <f t="shared" si="6"/>
        <v/>
      </c>
    </row>
    <row r="365" spans="1:1" x14ac:dyDescent="0.3">
      <c r="A365" s="81" t="str">
        <f t="shared" si="6"/>
        <v/>
      </c>
    </row>
    <row r="366" spans="1:1" x14ac:dyDescent="0.3">
      <c r="A366" s="81" t="str">
        <f t="shared" si="6"/>
        <v/>
      </c>
    </row>
    <row r="367" spans="1:1" x14ac:dyDescent="0.3">
      <c r="A367" s="81" t="str">
        <f t="shared" si="6"/>
        <v/>
      </c>
    </row>
    <row r="368" spans="1:1" x14ac:dyDescent="0.3">
      <c r="A368" s="81" t="str">
        <f t="shared" si="6"/>
        <v/>
      </c>
    </row>
    <row r="369" spans="1:1" x14ac:dyDescent="0.3">
      <c r="A369" s="81" t="str">
        <f t="shared" si="6"/>
        <v/>
      </c>
    </row>
    <row r="370" spans="1:1" x14ac:dyDescent="0.3">
      <c r="A370" s="81" t="str">
        <f t="shared" si="6"/>
        <v/>
      </c>
    </row>
    <row r="371" spans="1:1" x14ac:dyDescent="0.3">
      <c r="A371" s="81" t="str">
        <f t="shared" si="6"/>
        <v/>
      </c>
    </row>
    <row r="372" spans="1:1" x14ac:dyDescent="0.3">
      <c r="A372" s="81" t="str">
        <f t="shared" si="6"/>
        <v/>
      </c>
    </row>
    <row r="373" spans="1:1" x14ac:dyDescent="0.3">
      <c r="A373" s="81" t="str">
        <f t="shared" si="6"/>
        <v/>
      </c>
    </row>
    <row r="374" spans="1:1" x14ac:dyDescent="0.3">
      <c r="A374" s="81" t="str">
        <f t="shared" si="6"/>
        <v/>
      </c>
    </row>
    <row r="375" spans="1:1" x14ac:dyDescent="0.3">
      <c r="A375" s="81" t="str">
        <f t="shared" si="6"/>
        <v/>
      </c>
    </row>
    <row r="376" spans="1:1" x14ac:dyDescent="0.3">
      <c r="A376" s="81" t="str">
        <f t="shared" si="6"/>
        <v/>
      </c>
    </row>
    <row r="377" spans="1:1" x14ac:dyDescent="0.3">
      <c r="A377" s="81" t="str">
        <f t="shared" si="6"/>
        <v/>
      </c>
    </row>
    <row r="378" spans="1:1" x14ac:dyDescent="0.3">
      <c r="A378" s="81" t="str">
        <f t="shared" si="6"/>
        <v/>
      </c>
    </row>
    <row r="379" spans="1:1" x14ac:dyDescent="0.3">
      <c r="A379" s="81" t="str">
        <f t="shared" si="6"/>
        <v/>
      </c>
    </row>
    <row r="380" spans="1:1" x14ac:dyDescent="0.3">
      <c r="A380" s="81" t="str">
        <f t="shared" si="6"/>
        <v/>
      </c>
    </row>
    <row r="381" spans="1:1" x14ac:dyDescent="0.3">
      <c r="A381" s="81" t="str">
        <f t="shared" si="6"/>
        <v/>
      </c>
    </row>
    <row r="382" spans="1:1" x14ac:dyDescent="0.3">
      <c r="A382" s="81" t="str">
        <f t="shared" si="6"/>
        <v/>
      </c>
    </row>
    <row r="383" spans="1:1" x14ac:dyDescent="0.3">
      <c r="A383" s="81" t="str">
        <f t="shared" si="6"/>
        <v/>
      </c>
    </row>
    <row r="384" spans="1:1" x14ac:dyDescent="0.3">
      <c r="A384" s="81" t="str">
        <f t="shared" si="6"/>
        <v/>
      </c>
    </row>
    <row r="385" spans="1:1" x14ac:dyDescent="0.3">
      <c r="A385" s="81" t="str">
        <f t="shared" si="6"/>
        <v/>
      </c>
    </row>
    <row r="386" spans="1:1" x14ac:dyDescent="0.3">
      <c r="A386" s="81" t="str">
        <f t="shared" si="6"/>
        <v/>
      </c>
    </row>
    <row r="387" spans="1:1" x14ac:dyDescent="0.3">
      <c r="A387" s="81" t="str">
        <f t="shared" ref="A387:A398" si="7">B387&amp;C387</f>
        <v/>
      </c>
    </row>
    <row r="388" spans="1:1" x14ac:dyDescent="0.3">
      <c r="A388" s="81" t="str">
        <f t="shared" si="7"/>
        <v/>
      </c>
    </row>
    <row r="389" spans="1:1" x14ac:dyDescent="0.3">
      <c r="A389" s="81" t="str">
        <f t="shared" si="7"/>
        <v/>
      </c>
    </row>
    <row r="390" spans="1:1" x14ac:dyDescent="0.3">
      <c r="A390" s="81" t="str">
        <f t="shared" si="7"/>
        <v/>
      </c>
    </row>
    <row r="391" spans="1:1" x14ac:dyDescent="0.3">
      <c r="A391" s="81" t="str">
        <f t="shared" si="7"/>
        <v/>
      </c>
    </row>
    <row r="392" spans="1:1" x14ac:dyDescent="0.3">
      <c r="A392" s="81" t="str">
        <f t="shared" si="7"/>
        <v/>
      </c>
    </row>
    <row r="393" spans="1:1" x14ac:dyDescent="0.3">
      <c r="A393" s="81" t="str">
        <f t="shared" si="7"/>
        <v/>
      </c>
    </row>
    <row r="394" spans="1:1" x14ac:dyDescent="0.3">
      <c r="A394" s="81" t="str">
        <f t="shared" si="7"/>
        <v/>
      </c>
    </row>
    <row r="395" spans="1:1" x14ac:dyDescent="0.3">
      <c r="A395" s="81" t="str">
        <f t="shared" si="7"/>
        <v/>
      </c>
    </row>
    <row r="396" spans="1:1" x14ac:dyDescent="0.3">
      <c r="A396" s="81" t="str">
        <f t="shared" si="7"/>
        <v/>
      </c>
    </row>
    <row r="397" spans="1:1" x14ac:dyDescent="0.3">
      <c r="A397" s="81" t="str">
        <f t="shared" si="7"/>
        <v/>
      </c>
    </row>
    <row r="398" spans="1:1" x14ac:dyDescent="0.3">
      <c r="A398" s="81" t="str">
        <f t="shared" si="7"/>
        <v/>
      </c>
    </row>
  </sheetData>
  <autoFilter ref="A1:I1" xr:uid="{699D4451-8DC4-44C3-9996-68B971BCDA4D}"/>
  <pageMargins left="0.7" right="0.7" top="0.75" bottom="0.75" header="0.3" footer="0.3"/>
  <pageSetup paperSize="9" orientation="portrait" horizontalDpi="4294967294"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7F76E-27E0-4DEE-BE04-DBB5527EE240}">
  <sheetPr>
    <tabColor rgb="FF92D050"/>
  </sheetPr>
  <dimension ref="A1:I29"/>
  <sheetViews>
    <sheetView workbookViewId="0">
      <selection activeCell="B2" sqref="B2:J11"/>
    </sheetView>
  </sheetViews>
  <sheetFormatPr baseColWidth="10" defaultRowHeight="14.4" x14ac:dyDescent="0.3"/>
  <cols>
    <col min="1" max="1" width="2.44140625" customWidth="1"/>
    <col min="2" max="3" width="6" bestFit="1" customWidth="1"/>
    <col min="4" max="4" width="45.88671875" bestFit="1" customWidth="1"/>
  </cols>
  <sheetData>
    <row r="1" spans="1:9" s="2" customFormat="1" x14ac:dyDescent="0.3">
      <c r="B1" s="2" t="s">
        <v>0</v>
      </c>
      <c r="C1" s="2" t="s">
        <v>1</v>
      </c>
      <c r="D1" s="2" t="s">
        <v>2</v>
      </c>
      <c r="E1" s="2" t="s">
        <v>606</v>
      </c>
      <c r="F1" s="2" t="s">
        <v>360</v>
      </c>
      <c r="G1" s="2" t="s">
        <v>359</v>
      </c>
      <c r="H1" s="2" t="s">
        <v>607</v>
      </c>
      <c r="I1" s="2" t="s">
        <v>1091</v>
      </c>
    </row>
    <row r="2" spans="1:9" x14ac:dyDescent="0.3">
      <c r="A2" s="81" t="str">
        <f>B2&amp;C2</f>
        <v>110031002</v>
      </c>
      <c r="B2">
        <v>1100</v>
      </c>
      <c r="C2">
        <v>31002</v>
      </c>
      <c r="D2" t="s">
        <v>1297</v>
      </c>
      <c r="E2">
        <v>0</v>
      </c>
      <c r="F2">
        <v>0</v>
      </c>
      <c r="G2">
        <v>46.77</v>
      </c>
      <c r="H2">
        <v>46.77</v>
      </c>
      <c r="I2">
        <v>-46.77</v>
      </c>
    </row>
    <row r="3" spans="1:9" x14ac:dyDescent="0.3">
      <c r="A3" s="81" t="str">
        <f t="shared" ref="A3:A29" si="0">B3&amp;C3</f>
        <v>110031000</v>
      </c>
      <c r="B3">
        <v>1100</v>
      </c>
      <c r="C3">
        <v>31000</v>
      </c>
      <c r="D3" t="s">
        <v>328</v>
      </c>
      <c r="E3">
        <v>1691.09</v>
      </c>
      <c r="F3">
        <v>1691.09</v>
      </c>
      <c r="G3">
        <v>1788.19</v>
      </c>
      <c r="H3">
        <v>1788.19</v>
      </c>
      <c r="I3">
        <v>-97.1</v>
      </c>
    </row>
    <row r="4" spans="1:9" x14ac:dyDescent="0.3">
      <c r="A4" s="81" t="str">
        <f t="shared" si="0"/>
        <v>110031001</v>
      </c>
      <c r="B4">
        <v>1100</v>
      </c>
      <c r="C4">
        <v>31001</v>
      </c>
      <c r="D4" t="s">
        <v>3</v>
      </c>
      <c r="E4">
        <v>21732.560000000001</v>
      </c>
      <c r="F4">
        <v>26732.560000000001</v>
      </c>
      <c r="G4">
        <v>20552.66</v>
      </c>
      <c r="H4">
        <v>20552.66</v>
      </c>
      <c r="I4">
        <v>6179.9</v>
      </c>
    </row>
    <row r="5" spans="1:9" x14ac:dyDescent="0.3">
      <c r="A5" s="81" t="str">
        <f t="shared" si="0"/>
        <v>110031003</v>
      </c>
      <c r="B5">
        <v>1100</v>
      </c>
      <c r="C5">
        <v>31003</v>
      </c>
      <c r="D5" t="s">
        <v>715</v>
      </c>
      <c r="E5">
        <v>0</v>
      </c>
      <c r="F5">
        <v>0</v>
      </c>
      <c r="G5">
        <v>0</v>
      </c>
      <c r="H5">
        <v>0</v>
      </c>
      <c r="I5">
        <v>0</v>
      </c>
    </row>
    <row r="6" spans="1:9" x14ac:dyDescent="0.3">
      <c r="A6" s="81" t="str">
        <f t="shared" si="0"/>
        <v>110031006</v>
      </c>
      <c r="B6">
        <v>1100</v>
      </c>
      <c r="C6">
        <v>31006</v>
      </c>
      <c r="D6" t="s">
        <v>4</v>
      </c>
      <c r="E6">
        <v>2000</v>
      </c>
      <c r="F6">
        <v>2000</v>
      </c>
      <c r="G6">
        <v>0</v>
      </c>
      <c r="H6">
        <v>0</v>
      </c>
      <c r="I6">
        <v>2000</v>
      </c>
    </row>
    <row r="7" spans="1:9" x14ac:dyDescent="0.3">
      <c r="A7" s="81" t="str">
        <f t="shared" si="0"/>
        <v>9340031900</v>
      </c>
      <c r="B7">
        <v>93400</v>
      </c>
      <c r="C7">
        <v>31900</v>
      </c>
      <c r="D7" t="s">
        <v>716</v>
      </c>
      <c r="E7">
        <v>400</v>
      </c>
      <c r="F7">
        <v>400</v>
      </c>
      <c r="G7">
        <v>0</v>
      </c>
      <c r="H7">
        <v>0</v>
      </c>
      <c r="I7">
        <v>400</v>
      </c>
    </row>
    <row r="8" spans="1:9" x14ac:dyDescent="0.3">
      <c r="A8" s="81" t="str">
        <f t="shared" si="0"/>
        <v>9340035200</v>
      </c>
      <c r="B8">
        <v>93400</v>
      </c>
      <c r="C8">
        <v>35200</v>
      </c>
      <c r="D8" t="s">
        <v>5</v>
      </c>
      <c r="E8">
        <v>1200</v>
      </c>
      <c r="F8">
        <v>1200</v>
      </c>
      <c r="G8">
        <v>81.31</v>
      </c>
      <c r="H8">
        <v>81.31</v>
      </c>
      <c r="I8">
        <v>1118.69</v>
      </c>
    </row>
    <row r="9" spans="1:9" x14ac:dyDescent="0.3">
      <c r="A9" s="81" t="str">
        <f t="shared" si="0"/>
        <v>9340035900</v>
      </c>
      <c r="B9">
        <v>93400</v>
      </c>
      <c r="C9">
        <v>35900</v>
      </c>
      <c r="D9" t="s">
        <v>84</v>
      </c>
      <c r="E9">
        <v>4200</v>
      </c>
      <c r="F9">
        <v>4200</v>
      </c>
      <c r="G9">
        <v>3545.99</v>
      </c>
      <c r="H9">
        <v>3245.99</v>
      </c>
      <c r="I9">
        <v>654.01</v>
      </c>
    </row>
    <row r="10" spans="1:9" x14ac:dyDescent="0.3">
      <c r="A10" s="81" t="str">
        <f t="shared" si="0"/>
        <v/>
      </c>
      <c r="E10">
        <v>31223.65</v>
      </c>
      <c r="F10">
        <v>36223.65</v>
      </c>
      <c r="G10">
        <v>26014.92</v>
      </c>
      <c r="H10">
        <v>25714.92</v>
      </c>
      <c r="I10">
        <v>10208.73</v>
      </c>
    </row>
    <row r="11" spans="1:9" x14ac:dyDescent="0.3">
      <c r="A11" s="81" t="str">
        <f t="shared" si="0"/>
        <v/>
      </c>
    </row>
    <row r="12" spans="1:9" x14ac:dyDescent="0.3">
      <c r="A12" s="81" t="str">
        <f t="shared" si="0"/>
        <v/>
      </c>
    </row>
    <row r="13" spans="1:9" x14ac:dyDescent="0.3">
      <c r="A13" s="81" t="str">
        <f t="shared" si="0"/>
        <v/>
      </c>
    </row>
    <row r="14" spans="1:9" x14ac:dyDescent="0.3">
      <c r="A14" s="81" t="str">
        <f t="shared" si="0"/>
        <v/>
      </c>
    </row>
    <row r="15" spans="1:9" x14ac:dyDescent="0.3">
      <c r="A15" s="81" t="str">
        <f t="shared" si="0"/>
        <v/>
      </c>
    </row>
    <row r="16" spans="1:9" x14ac:dyDescent="0.3">
      <c r="A16" s="81" t="str">
        <f t="shared" si="0"/>
        <v/>
      </c>
    </row>
    <row r="17" spans="1:1" x14ac:dyDescent="0.3">
      <c r="A17" s="81" t="str">
        <f t="shared" si="0"/>
        <v/>
      </c>
    </row>
    <row r="18" spans="1:1" x14ac:dyDescent="0.3">
      <c r="A18" s="81" t="str">
        <f t="shared" si="0"/>
        <v/>
      </c>
    </row>
    <row r="19" spans="1:1" x14ac:dyDescent="0.3">
      <c r="A19" s="81" t="str">
        <f t="shared" si="0"/>
        <v/>
      </c>
    </row>
    <row r="20" spans="1:1" x14ac:dyDescent="0.3">
      <c r="A20" s="81" t="str">
        <f t="shared" si="0"/>
        <v/>
      </c>
    </row>
    <row r="21" spans="1:1" x14ac:dyDescent="0.3">
      <c r="A21" s="81" t="str">
        <f t="shared" si="0"/>
        <v/>
      </c>
    </row>
    <row r="22" spans="1:1" x14ac:dyDescent="0.3">
      <c r="A22" s="81" t="str">
        <f t="shared" si="0"/>
        <v/>
      </c>
    </row>
    <row r="23" spans="1:1" x14ac:dyDescent="0.3">
      <c r="A23" s="81" t="str">
        <f t="shared" si="0"/>
        <v/>
      </c>
    </row>
    <row r="24" spans="1:1" x14ac:dyDescent="0.3">
      <c r="A24" s="81" t="str">
        <f t="shared" si="0"/>
        <v/>
      </c>
    </row>
    <row r="25" spans="1:1" x14ac:dyDescent="0.3">
      <c r="A25" s="81" t="str">
        <f t="shared" si="0"/>
        <v/>
      </c>
    </row>
    <row r="26" spans="1:1" x14ac:dyDescent="0.3">
      <c r="A26" s="81" t="str">
        <f t="shared" si="0"/>
        <v/>
      </c>
    </row>
    <row r="27" spans="1:1" x14ac:dyDescent="0.3">
      <c r="A27" s="81" t="str">
        <f t="shared" si="0"/>
        <v/>
      </c>
    </row>
    <row r="28" spans="1:1" x14ac:dyDescent="0.3">
      <c r="A28" s="81" t="str">
        <f t="shared" si="0"/>
        <v/>
      </c>
    </row>
    <row r="29" spans="1:1" x14ac:dyDescent="0.3">
      <c r="A29" s="81" t="str">
        <f t="shared" si="0"/>
        <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09EDF-B0DC-47D6-9B36-6B5F78DBD61B}">
  <sheetPr>
    <tabColor rgb="FF92D050"/>
  </sheetPr>
  <dimension ref="A1:I469"/>
  <sheetViews>
    <sheetView zoomScaleNormal="100" workbookViewId="0">
      <selection activeCell="B2" sqref="B2:J11"/>
    </sheetView>
  </sheetViews>
  <sheetFormatPr baseColWidth="10" defaultRowHeight="14.4" x14ac:dyDescent="0.3"/>
  <cols>
    <col min="1" max="1" width="2.109375" customWidth="1"/>
    <col min="4" max="4" width="25.6640625" customWidth="1"/>
  </cols>
  <sheetData>
    <row r="1" spans="1:9" s="2" customFormat="1" x14ac:dyDescent="0.3">
      <c r="B1" s="2" t="s">
        <v>0</v>
      </c>
      <c r="C1" s="2" t="s">
        <v>1</v>
      </c>
      <c r="D1" s="2" t="s">
        <v>2</v>
      </c>
      <c r="E1" s="2" t="s">
        <v>606</v>
      </c>
      <c r="F1" s="2" t="s">
        <v>360</v>
      </c>
      <c r="G1" s="2" t="s">
        <v>359</v>
      </c>
      <c r="H1" s="2" t="s">
        <v>607</v>
      </c>
      <c r="I1" s="2" t="s">
        <v>1091</v>
      </c>
    </row>
    <row r="2" spans="1:9" x14ac:dyDescent="0.3">
      <c r="A2" s="81" t="str">
        <f>B2&amp;C2</f>
        <v>1300046200</v>
      </c>
      <c r="B2">
        <v>13000</v>
      </c>
      <c r="C2">
        <v>46200</v>
      </c>
      <c r="D2" t="s">
        <v>182</v>
      </c>
      <c r="E2">
        <v>12000</v>
      </c>
      <c r="F2">
        <v>12000</v>
      </c>
      <c r="G2">
        <v>12000</v>
      </c>
      <c r="H2">
        <v>12000</v>
      </c>
      <c r="I2">
        <v>0</v>
      </c>
    </row>
    <row r="3" spans="1:9" x14ac:dyDescent="0.3">
      <c r="A3" s="81" t="str">
        <f t="shared" ref="A3:A66" si="0">B3&amp;C3</f>
        <v>1340045100</v>
      </c>
      <c r="B3">
        <v>13400</v>
      </c>
      <c r="C3">
        <v>45100</v>
      </c>
      <c r="D3" t="s">
        <v>932</v>
      </c>
      <c r="E3">
        <v>0</v>
      </c>
      <c r="F3">
        <v>0</v>
      </c>
      <c r="G3">
        <v>0</v>
      </c>
      <c r="H3">
        <v>0</v>
      </c>
      <c r="I3">
        <v>0</v>
      </c>
    </row>
    <row r="4" spans="1:9" x14ac:dyDescent="0.3">
      <c r="A4" s="81" t="str">
        <f t="shared" si="0"/>
        <v>1621046300</v>
      </c>
      <c r="B4">
        <v>16210</v>
      </c>
      <c r="C4">
        <v>46300</v>
      </c>
      <c r="D4" t="s">
        <v>148</v>
      </c>
      <c r="E4">
        <v>367203.14</v>
      </c>
      <c r="F4">
        <v>432734.1</v>
      </c>
      <c r="G4">
        <v>438325.82</v>
      </c>
      <c r="H4">
        <v>438325.82</v>
      </c>
      <c r="I4">
        <v>-5591.72</v>
      </c>
    </row>
    <row r="5" spans="1:9" x14ac:dyDescent="0.3">
      <c r="A5" s="81" t="str">
        <f t="shared" si="0"/>
        <v>1630046300</v>
      </c>
      <c r="B5">
        <v>16300</v>
      </c>
      <c r="C5">
        <v>46300</v>
      </c>
      <c r="D5" t="s">
        <v>93</v>
      </c>
      <c r="E5">
        <v>738.19</v>
      </c>
      <c r="F5">
        <v>738.19</v>
      </c>
      <c r="G5">
        <v>846.39</v>
      </c>
      <c r="H5">
        <v>846.39</v>
      </c>
      <c r="I5">
        <v>-108.2</v>
      </c>
    </row>
    <row r="6" spans="1:9" x14ac:dyDescent="0.3">
      <c r="A6" s="81" t="str">
        <f t="shared" si="0"/>
        <v>1700046300</v>
      </c>
      <c r="B6">
        <v>17000</v>
      </c>
      <c r="C6">
        <v>46300</v>
      </c>
      <c r="D6" t="s">
        <v>102</v>
      </c>
      <c r="E6">
        <v>7198.96</v>
      </c>
      <c r="F6">
        <v>7198.96</v>
      </c>
      <c r="G6">
        <v>1389.98</v>
      </c>
      <c r="H6">
        <v>1389.98</v>
      </c>
      <c r="I6">
        <v>5808.98</v>
      </c>
    </row>
    <row r="7" spans="1:9" x14ac:dyDescent="0.3">
      <c r="A7" s="81" t="str">
        <f t="shared" si="0"/>
        <v>2310048003</v>
      </c>
      <c r="B7">
        <v>23100</v>
      </c>
      <c r="C7">
        <v>48003</v>
      </c>
      <c r="D7" t="s">
        <v>185</v>
      </c>
      <c r="E7">
        <v>8500</v>
      </c>
      <c r="F7">
        <v>8500</v>
      </c>
      <c r="G7">
        <v>9074</v>
      </c>
      <c r="H7">
        <v>9074</v>
      </c>
      <c r="I7">
        <v>-574</v>
      </c>
    </row>
    <row r="8" spans="1:9" x14ac:dyDescent="0.3">
      <c r="A8" s="81" t="str">
        <f t="shared" si="0"/>
        <v>2310046300</v>
      </c>
      <c r="B8">
        <v>23100</v>
      </c>
      <c r="C8">
        <v>46300</v>
      </c>
      <c r="D8" t="s">
        <v>94</v>
      </c>
      <c r="E8">
        <v>187413.37</v>
      </c>
      <c r="F8">
        <v>208955.25</v>
      </c>
      <c r="G8">
        <v>208955.25</v>
      </c>
      <c r="H8">
        <v>208955.25</v>
      </c>
      <c r="I8">
        <v>0</v>
      </c>
    </row>
    <row r="9" spans="1:9" x14ac:dyDescent="0.3">
      <c r="A9" s="81" t="str">
        <f t="shared" si="0"/>
        <v>2310046700</v>
      </c>
      <c r="B9">
        <v>23100</v>
      </c>
      <c r="C9">
        <v>46700</v>
      </c>
      <c r="D9" t="s">
        <v>151</v>
      </c>
      <c r="E9">
        <v>9306</v>
      </c>
      <c r="F9">
        <v>9306</v>
      </c>
      <c r="G9">
        <v>10851.17</v>
      </c>
      <c r="H9">
        <v>10851.17</v>
      </c>
      <c r="I9">
        <v>-1545.17</v>
      </c>
    </row>
    <row r="10" spans="1:9" x14ac:dyDescent="0.3">
      <c r="A10" s="81" t="str">
        <f t="shared" si="0"/>
        <v>2310048000</v>
      </c>
      <c r="B10">
        <v>23100</v>
      </c>
      <c r="C10">
        <v>48000</v>
      </c>
      <c r="D10" t="s">
        <v>183</v>
      </c>
      <c r="E10">
        <v>170000</v>
      </c>
      <c r="F10">
        <v>170000</v>
      </c>
      <c r="G10">
        <v>162990</v>
      </c>
      <c r="H10">
        <v>162990</v>
      </c>
      <c r="I10">
        <v>7010</v>
      </c>
    </row>
    <row r="11" spans="1:9" x14ac:dyDescent="0.3">
      <c r="A11" s="81" t="str">
        <f t="shared" si="0"/>
        <v>2310048001</v>
      </c>
      <c r="B11">
        <v>23100</v>
      </c>
      <c r="C11">
        <v>48001</v>
      </c>
      <c r="D11" t="s">
        <v>184</v>
      </c>
      <c r="E11">
        <v>16500</v>
      </c>
      <c r="F11">
        <v>16500</v>
      </c>
      <c r="G11">
        <v>16643.91</v>
      </c>
      <c r="H11">
        <v>11217.49</v>
      </c>
      <c r="I11">
        <v>-143.91</v>
      </c>
    </row>
    <row r="12" spans="1:9" x14ac:dyDescent="0.3">
      <c r="A12" s="81" t="str">
        <f t="shared" si="0"/>
        <v>2310048002</v>
      </c>
      <c r="B12">
        <v>23100</v>
      </c>
      <c r="C12">
        <v>48002</v>
      </c>
      <c r="D12" t="s">
        <v>361</v>
      </c>
      <c r="E12">
        <v>5000</v>
      </c>
      <c r="F12">
        <v>5000</v>
      </c>
      <c r="G12">
        <v>5000</v>
      </c>
      <c r="H12">
        <v>4999.8599999999997</v>
      </c>
      <c r="I12">
        <v>0</v>
      </c>
    </row>
    <row r="13" spans="1:9" x14ac:dyDescent="0.3">
      <c r="A13" s="81" t="str">
        <f t="shared" si="0"/>
        <v>2310048004</v>
      </c>
      <c r="B13">
        <v>23100</v>
      </c>
      <c r="C13">
        <v>48004</v>
      </c>
      <c r="D13" t="s">
        <v>95</v>
      </c>
      <c r="E13">
        <v>800</v>
      </c>
      <c r="F13">
        <v>800</v>
      </c>
      <c r="G13">
        <v>800</v>
      </c>
      <c r="H13">
        <v>450</v>
      </c>
      <c r="I13">
        <v>0</v>
      </c>
    </row>
    <row r="14" spans="1:9" x14ac:dyDescent="0.3">
      <c r="A14" s="81" t="str">
        <f t="shared" si="0"/>
        <v>2310048006</v>
      </c>
      <c r="B14">
        <v>23100</v>
      </c>
      <c r="C14">
        <v>48006</v>
      </c>
      <c r="D14" t="s">
        <v>149</v>
      </c>
      <c r="E14">
        <v>3000</v>
      </c>
      <c r="F14">
        <v>3000</v>
      </c>
      <c r="G14">
        <v>3000</v>
      </c>
      <c r="H14">
        <v>2999.99</v>
      </c>
      <c r="I14">
        <v>0</v>
      </c>
    </row>
    <row r="15" spans="1:9" x14ac:dyDescent="0.3">
      <c r="A15" s="81" t="str">
        <f t="shared" si="0"/>
        <v>2310048007</v>
      </c>
      <c r="B15">
        <v>23100</v>
      </c>
      <c r="C15">
        <v>48007</v>
      </c>
      <c r="D15" t="s">
        <v>150</v>
      </c>
      <c r="E15">
        <v>2500</v>
      </c>
      <c r="F15">
        <v>2500</v>
      </c>
      <c r="G15">
        <v>2500</v>
      </c>
      <c r="H15">
        <v>1750</v>
      </c>
      <c r="I15">
        <v>0</v>
      </c>
    </row>
    <row r="16" spans="1:9" x14ac:dyDescent="0.3">
      <c r="A16" s="81" t="str">
        <f t="shared" si="0"/>
        <v>2310048008</v>
      </c>
      <c r="B16">
        <v>23100</v>
      </c>
      <c r="C16">
        <v>48008</v>
      </c>
      <c r="D16" t="s">
        <v>362</v>
      </c>
      <c r="E16">
        <v>0</v>
      </c>
      <c r="F16">
        <v>0</v>
      </c>
      <c r="G16">
        <v>0</v>
      </c>
      <c r="H16">
        <v>0</v>
      </c>
      <c r="I16">
        <v>0</v>
      </c>
    </row>
    <row r="17" spans="1:9" x14ac:dyDescent="0.3">
      <c r="A17" s="81" t="str">
        <f t="shared" si="0"/>
        <v>2310048009</v>
      </c>
      <c r="B17">
        <v>23100</v>
      </c>
      <c r="C17">
        <v>48009</v>
      </c>
      <c r="D17" t="s">
        <v>186</v>
      </c>
      <c r="E17">
        <v>6000</v>
      </c>
      <c r="F17">
        <v>6000</v>
      </c>
      <c r="G17">
        <v>0</v>
      </c>
      <c r="H17">
        <v>0</v>
      </c>
      <c r="I17">
        <v>6000</v>
      </c>
    </row>
    <row r="18" spans="1:9" x14ac:dyDescent="0.3">
      <c r="A18" s="81" t="str">
        <f t="shared" si="0"/>
        <v>2310048010</v>
      </c>
      <c r="B18">
        <v>23100</v>
      </c>
      <c r="C18">
        <v>48010</v>
      </c>
      <c r="D18" t="s">
        <v>701</v>
      </c>
      <c r="E18">
        <v>2000</v>
      </c>
      <c r="F18">
        <v>2000</v>
      </c>
      <c r="G18">
        <v>3000</v>
      </c>
      <c r="H18">
        <v>3000</v>
      </c>
      <c r="I18">
        <v>-1000</v>
      </c>
    </row>
    <row r="19" spans="1:9" x14ac:dyDescent="0.3">
      <c r="A19" s="81" t="str">
        <f t="shared" si="0"/>
        <v>2410046700</v>
      </c>
      <c r="B19">
        <v>24100</v>
      </c>
      <c r="C19">
        <v>46700</v>
      </c>
      <c r="D19" t="s">
        <v>187</v>
      </c>
      <c r="E19">
        <v>14377.41</v>
      </c>
      <c r="F19">
        <v>14377.41</v>
      </c>
      <c r="G19">
        <v>15393.02</v>
      </c>
      <c r="H19">
        <v>15393.02</v>
      </c>
      <c r="I19">
        <v>-1015.61</v>
      </c>
    </row>
    <row r="20" spans="1:9" x14ac:dyDescent="0.3">
      <c r="A20" s="81" t="str">
        <f t="shared" si="0"/>
        <v>3110046300</v>
      </c>
      <c r="B20">
        <v>31100</v>
      </c>
      <c r="C20">
        <v>46300</v>
      </c>
      <c r="D20" t="s">
        <v>188</v>
      </c>
      <c r="E20">
        <v>11611.72</v>
      </c>
      <c r="F20">
        <v>11611.72</v>
      </c>
      <c r="G20">
        <v>16819.93</v>
      </c>
      <c r="H20">
        <v>16819.93</v>
      </c>
      <c r="I20">
        <v>-5208.21</v>
      </c>
    </row>
    <row r="21" spans="1:9" x14ac:dyDescent="0.3">
      <c r="A21" s="81" t="str">
        <f t="shared" si="0"/>
        <v>3110048000</v>
      </c>
      <c r="B21">
        <v>31100</v>
      </c>
      <c r="C21">
        <v>48000</v>
      </c>
      <c r="D21" t="s">
        <v>189</v>
      </c>
      <c r="E21">
        <v>500</v>
      </c>
      <c r="F21">
        <v>500</v>
      </c>
      <c r="G21">
        <v>500</v>
      </c>
      <c r="H21">
        <v>500</v>
      </c>
      <c r="I21">
        <v>0</v>
      </c>
    </row>
    <row r="22" spans="1:9" x14ac:dyDescent="0.3">
      <c r="A22" s="81" t="str">
        <f t="shared" si="0"/>
        <v>3110048001</v>
      </c>
      <c r="B22">
        <v>31100</v>
      </c>
      <c r="C22">
        <v>48001</v>
      </c>
      <c r="D22" t="s">
        <v>190</v>
      </c>
      <c r="E22">
        <v>1000</v>
      </c>
      <c r="F22">
        <v>1000</v>
      </c>
      <c r="G22">
        <v>1000</v>
      </c>
      <c r="H22">
        <v>1000</v>
      </c>
      <c r="I22">
        <v>0</v>
      </c>
    </row>
    <row r="23" spans="1:9" x14ac:dyDescent="0.3">
      <c r="A23" s="81" t="str">
        <f t="shared" si="0"/>
        <v>3110048002</v>
      </c>
      <c r="B23">
        <v>31100</v>
      </c>
      <c r="C23">
        <v>48002</v>
      </c>
      <c r="D23" t="s">
        <v>191</v>
      </c>
      <c r="E23">
        <v>1500</v>
      </c>
      <c r="F23">
        <v>1500</v>
      </c>
      <c r="G23">
        <v>1500</v>
      </c>
      <c r="H23">
        <v>1500</v>
      </c>
      <c r="I23">
        <v>0</v>
      </c>
    </row>
    <row r="24" spans="1:9" x14ac:dyDescent="0.3">
      <c r="A24" s="81" t="str">
        <f t="shared" si="0"/>
        <v>3260048000</v>
      </c>
      <c r="B24">
        <v>32600</v>
      </c>
      <c r="C24">
        <v>48000</v>
      </c>
      <c r="D24" t="s">
        <v>152</v>
      </c>
      <c r="E24">
        <v>1500</v>
      </c>
      <c r="F24">
        <v>1500</v>
      </c>
      <c r="G24">
        <v>1467.83</v>
      </c>
      <c r="H24">
        <v>1467.83</v>
      </c>
      <c r="I24">
        <v>32.17</v>
      </c>
    </row>
    <row r="25" spans="1:9" x14ac:dyDescent="0.3">
      <c r="A25" s="81" t="str">
        <f t="shared" si="0"/>
        <v>3260048001</v>
      </c>
      <c r="B25">
        <v>32600</v>
      </c>
      <c r="C25">
        <v>48001</v>
      </c>
      <c r="D25" t="s">
        <v>192</v>
      </c>
      <c r="E25">
        <v>1500</v>
      </c>
      <c r="F25">
        <v>1500</v>
      </c>
      <c r="G25">
        <v>1500</v>
      </c>
      <c r="H25">
        <v>1500</v>
      </c>
      <c r="I25">
        <v>0</v>
      </c>
    </row>
    <row r="26" spans="1:9" x14ac:dyDescent="0.3">
      <c r="A26" s="81" t="str">
        <f t="shared" si="0"/>
        <v>3260048002</v>
      </c>
      <c r="B26">
        <v>32600</v>
      </c>
      <c r="C26">
        <v>48002</v>
      </c>
      <c r="D26" t="s">
        <v>193</v>
      </c>
      <c r="E26">
        <v>1000</v>
      </c>
      <c r="F26">
        <v>1000</v>
      </c>
      <c r="G26">
        <v>1000</v>
      </c>
      <c r="H26">
        <v>1000</v>
      </c>
      <c r="I26">
        <v>0</v>
      </c>
    </row>
    <row r="27" spans="1:9" x14ac:dyDescent="0.3">
      <c r="A27" s="81" t="str">
        <f t="shared" si="0"/>
        <v>3260048003</v>
      </c>
      <c r="B27">
        <v>32600</v>
      </c>
      <c r="C27">
        <v>48003</v>
      </c>
      <c r="D27" t="s">
        <v>153</v>
      </c>
      <c r="E27">
        <v>1000</v>
      </c>
      <c r="F27">
        <v>1000</v>
      </c>
      <c r="G27">
        <v>998.49</v>
      </c>
      <c r="H27">
        <v>998.49</v>
      </c>
      <c r="I27">
        <v>1.51</v>
      </c>
    </row>
    <row r="28" spans="1:9" x14ac:dyDescent="0.3">
      <c r="A28" s="81" t="str">
        <f t="shared" si="0"/>
        <v>3260048004</v>
      </c>
      <c r="B28">
        <v>32600</v>
      </c>
      <c r="C28">
        <v>48004</v>
      </c>
      <c r="D28" t="s">
        <v>154</v>
      </c>
      <c r="E28">
        <v>1000</v>
      </c>
      <c r="F28">
        <v>1000</v>
      </c>
      <c r="G28">
        <v>1000</v>
      </c>
      <c r="H28">
        <v>1000</v>
      </c>
      <c r="I28">
        <v>0</v>
      </c>
    </row>
    <row r="29" spans="1:9" x14ac:dyDescent="0.3">
      <c r="A29" s="81" t="str">
        <f t="shared" si="0"/>
        <v>3260048005</v>
      </c>
      <c r="B29">
        <v>32600</v>
      </c>
      <c r="C29">
        <v>48005</v>
      </c>
      <c r="D29" t="s">
        <v>194</v>
      </c>
      <c r="E29">
        <v>700</v>
      </c>
      <c r="F29">
        <v>700</v>
      </c>
      <c r="G29">
        <v>700</v>
      </c>
      <c r="H29">
        <v>700</v>
      </c>
      <c r="I29">
        <v>0</v>
      </c>
    </row>
    <row r="30" spans="1:9" x14ac:dyDescent="0.3">
      <c r="A30" s="81" t="str">
        <f t="shared" si="0"/>
        <v>3260048006</v>
      </c>
      <c r="B30">
        <v>32600</v>
      </c>
      <c r="C30">
        <v>48006</v>
      </c>
      <c r="D30" t="s">
        <v>195</v>
      </c>
      <c r="E30">
        <v>600</v>
      </c>
      <c r="F30">
        <v>600</v>
      </c>
      <c r="G30">
        <v>600</v>
      </c>
      <c r="H30">
        <v>600</v>
      </c>
      <c r="I30">
        <v>0</v>
      </c>
    </row>
    <row r="31" spans="1:9" x14ac:dyDescent="0.3">
      <c r="A31" s="81" t="str">
        <f t="shared" si="0"/>
        <v>3260148004</v>
      </c>
      <c r="B31">
        <v>32601</v>
      </c>
      <c r="C31">
        <v>48004</v>
      </c>
      <c r="D31" t="s">
        <v>196</v>
      </c>
      <c r="E31">
        <v>0</v>
      </c>
      <c r="F31">
        <v>0</v>
      </c>
      <c r="G31">
        <v>0</v>
      </c>
      <c r="H31">
        <v>0</v>
      </c>
      <c r="I31">
        <v>0</v>
      </c>
    </row>
    <row r="32" spans="1:9" x14ac:dyDescent="0.3">
      <c r="A32" s="81" t="str">
        <f t="shared" si="0"/>
        <v>3340048000</v>
      </c>
      <c r="B32">
        <v>33400</v>
      </c>
      <c r="C32">
        <v>48000</v>
      </c>
      <c r="D32" t="s">
        <v>197</v>
      </c>
      <c r="E32">
        <v>69200</v>
      </c>
      <c r="F32">
        <v>69200</v>
      </c>
      <c r="G32">
        <v>69200</v>
      </c>
      <c r="H32">
        <v>69200</v>
      </c>
      <c r="I32">
        <v>0</v>
      </c>
    </row>
    <row r="33" spans="1:9" x14ac:dyDescent="0.3">
      <c r="A33" s="81" t="str">
        <f t="shared" si="0"/>
        <v>3340048001</v>
      </c>
      <c r="B33">
        <v>33400</v>
      </c>
      <c r="C33">
        <v>48001</v>
      </c>
      <c r="D33" t="s">
        <v>198</v>
      </c>
      <c r="E33">
        <v>1000</v>
      </c>
      <c r="F33">
        <v>1000</v>
      </c>
      <c r="G33">
        <v>1000</v>
      </c>
      <c r="H33">
        <v>1000</v>
      </c>
      <c r="I33">
        <v>0</v>
      </c>
    </row>
    <row r="34" spans="1:9" x14ac:dyDescent="0.3">
      <c r="A34" s="81" t="str">
        <f t="shared" si="0"/>
        <v>3340048002</v>
      </c>
      <c r="B34">
        <v>33400</v>
      </c>
      <c r="C34">
        <v>48002</v>
      </c>
      <c r="D34" t="s">
        <v>199</v>
      </c>
      <c r="E34">
        <v>200</v>
      </c>
      <c r="F34">
        <v>200</v>
      </c>
      <c r="G34">
        <v>0</v>
      </c>
      <c r="H34">
        <v>0</v>
      </c>
      <c r="I34">
        <v>200</v>
      </c>
    </row>
    <row r="35" spans="1:9" x14ac:dyDescent="0.3">
      <c r="A35" s="81" t="str">
        <f t="shared" si="0"/>
        <v>3340048003</v>
      </c>
      <c r="B35">
        <v>33400</v>
      </c>
      <c r="C35">
        <v>48003</v>
      </c>
      <c r="D35" t="s">
        <v>200</v>
      </c>
      <c r="E35">
        <v>3400</v>
      </c>
      <c r="F35">
        <v>3400</v>
      </c>
      <c r="G35">
        <v>3400</v>
      </c>
      <c r="H35">
        <v>3400</v>
      </c>
      <c r="I35">
        <v>0</v>
      </c>
    </row>
    <row r="36" spans="1:9" x14ac:dyDescent="0.3">
      <c r="A36" s="81" t="str">
        <f t="shared" si="0"/>
        <v>3340048004</v>
      </c>
      <c r="B36">
        <v>33400</v>
      </c>
      <c r="C36">
        <v>48004</v>
      </c>
      <c r="D36" t="s">
        <v>702</v>
      </c>
      <c r="E36">
        <v>2000</v>
      </c>
      <c r="F36">
        <v>2000</v>
      </c>
      <c r="G36">
        <v>2000</v>
      </c>
      <c r="H36">
        <v>2000</v>
      </c>
      <c r="I36">
        <v>0</v>
      </c>
    </row>
    <row r="37" spans="1:9" x14ac:dyDescent="0.3">
      <c r="A37" s="81" t="str">
        <f t="shared" si="0"/>
        <v>3340048005</v>
      </c>
      <c r="B37">
        <v>33400</v>
      </c>
      <c r="C37">
        <v>48005</v>
      </c>
      <c r="D37" t="s">
        <v>201</v>
      </c>
      <c r="E37">
        <v>3500</v>
      </c>
      <c r="F37">
        <v>3500</v>
      </c>
      <c r="G37">
        <v>3500</v>
      </c>
      <c r="H37">
        <v>3500</v>
      </c>
      <c r="I37">
        <v>0</v>
      </c>
    </row>
    <row r="38" spans="1:9" x14ac:dyDescent="0.3">
      <c r="A38" s="81" t="str">
        <f t="shared" si="0"/>
        <v>3340048006</v>
      </c>
      <c r="B38">
        <v>33400</v>
      </c>
      <c r="C38">
        <v>48006</v>
      </c>
      <c r="D38" t="s">
        <v>703</v>
      </c>
      <c r="E38">
        <v>0</v>
      </c>
      <c r="F38">
        <v>0</v>
      </c>
      <c r="G38">
        <v>0</v>
      </c>
      <c r="H38">
        <v>0</v>
      </c>
      <c r="I38">
        <v>0</v>
      </c>
    </row>
    <row r="39" spans="1:9" x14ac:dyDescent="0.3">
      <c r="A39" s="81" t="str">
        <f t="shared" si="0"/>
        <v>3341046300</v>
      </c>
      <c r="B39">
        <v>33410</v>
      </c>
      <c r="C39">
        <v>46300</v>
      </c>
      <c r="D39" t="s">
        <v>96</v>
      </c>
      <c r="E39">
        <v>6978.98</v>
      </c>
      <c r="F39">
        <v>11274.01</v>
      </c>
      <c r="G39">
        <v>6153.33</v>
      </c>
      <c r="H39">
        <v>6153.33</v>
      </c>
      <c r="I39">
        <v>5120.68</v>
      </c>
    </row>
    <row r="40" spans="1:9" x14ac:dyDescent="0.3">
      <c r="A40" s="81" t="str">
        <f t="shared" si="0"/>
        <v>3341048000</v>
      </c>
      <c r="B40">
        <v>33410</v>
      </c>
      <c r="C40">
        <v>48000</v>
      </c>
      <c r="D40" t="s">
        <v>161</v>
      </c>
      <c r="E40">
        <v>0</v>
      </c>
      <c r="F40">
        <v>0</v>
      </c>
      <c r="G40">
        <v>0</v>
      </c>
      <c r="H40">
        <v>0</v>
      </c>
      <c r="I40">
        <v>0</v>
      </c>
    </row>
    <row r="41" spans="1:9" x14ac:dyDescent="0.3">
      <c r="A41" s="81" t="str">
        <f t="shared" si="0"/>
        <v>3341048001</v>
      </c>
      <c r="B41">
        <v>33410</v>
      </c>
      <c r="C41">
        <v>48001</v>
      </c>
      <c r="D41" t="s">
        <v>162</v>
      </c>
      <c r="E41">
        <v>0</v>
      </c>
      <c r="F41">
        <v>0</v>
      </c>
      <c r="G41">
        <v>0</v>
      </c>
      <c r="H41">
        <v>0</v>
      </c>
      <c r="I41">
        <v>0</v>
      </c>
    </row>
    <row r="42" spans="1:9" x14ac:dyDescent="0.3">
      <c r="A42" s="81" t="str">
        <f t="shared" si="0"/>
        <v>3380048000</v>
      </c>
      <c r="B42">
        <v>33800</v>
      </c>
      <c r="C42">
        <v>48000</v>
      </c>
      <c r="D42" t="s">
        <v>704</v>
      </c>
      <c r="E42">
        <v>4000</v>
      </c>
      <c r="F42">
        <v>4000</v>
      </c>
      <c r="G42">
        <v>4000</v>
      </c>
      <c r="H42">
        <v>4000</v>
      </c>
      <c r="I42">
        <v>0</v>
      </c>
    </row>
    <row r="43" spans="1:9" x14ac:dyDescent="0.3">
      <c r="A43" s="81" t="str">
        <f t="shared" si="0"/>
        <v>3380048001</v>
      </c>
      <c r="B43">
        <v>33800</v>
      </c>
      <c r="C43">
        <v>48001</v>
      </c>
      <c r="D43" t="s">
        <v>202</v>
      </c>
      <c r="E43">
        <v>6000</v>
      </c>
      <c r="F43">
        <v>3880</v>
      </c>
      <c r="G43">
        <v>3880</v>
      </c>
      <c r="H43">
        <v>3880</v>
      </c>
      <c r="I43">
        <v>0</v>
      </c>
    </row>
    <row r="44" spans="1:9" x14ac:dyDescent="0.3">
      <c r="A44" s="81" t="str">
        <f t="shared" si="0"/>
        <v>3380048002</v>
      </c>
      <c r="B44">
        <v>33800</v>
      </c>
      <c r="C44">
        <v>48002</v>
      </c>
      <c r="D44" t="s">
        <v>203</v>
      </c>
      <c r="E44">
        <v>2000</v>
      </c>
      <c r="F44">
        <v>2000</v>
      </c>
      <c r="G44">
        <v>2000</v>
      </c>
      <c r="H44">
        <v>2000</v>
      </c>
      <c r="I44">
        <v>0</v>
      </c>
    </row>
    <row r="45" spans="1:9" x14ac:dyDescent="0.3">
      <c r="A45" s="81" t="str">
        <f t="shared" si="0"/>
        <v>3380048003</v>
      </c>
      <c r="B45">
        <v>33800</v>
      </c>
      <c r="C45">
        <v>48003</v>
      </c>
      <c r="D45" t="s">
        <v>204</v>
      </c>
      <c r="E45">
        <v>3000</v>
      </c>
      <c r="F45">
        <v>3000</v>
      </c>
      <c r="G45">
        <v>3000</v>
      </c>
      <c r="H45">
        <v>3000</v>
      </c>
      <c r="I45">
        <v>0</v>
      </c>
    </row>
    <row r="46" spans="1:9" x14ac:dyDescent="0.3">
      <c r="A46" s="81" t="str">
        <f t="shared" si="0"/>
        <v>3380048004</v>
      </c>
      <c r="B46">
        <v>33800</v>
      </c>
      <c r="C46">
        <v>48004</v>
      </c>
      <c r="D46" t="s">
        <v>705</v>
      </c>
      <c r="E46">
        <v>800</v>
      </c>
      <c r="F46">
        <v>800</v>
      </c>
      <c r="G46">
        <v>800</v>
      </c>
      <c r="H46">
        <v>800</v>
      </c>
      <c r="I46">
        <v>0</v>
      </c>
    </row>
    <row r="47" spans="1:9" x14ac:dyDescent="0.3">
      <c r="A47" s="81" t="str">
        <f t="shared" si="0"/>
        <v>3380048005</v>
      </c>
      <c r="B47">
        <v>33800</v>
      </c>
      <c r="C47">
        <v>48005</v>
      </c>
      <c r="D47" t="s">
        <v>706</v>
      </c>
      <c r="E47">
        <v>2000</v>
      </c>
      <c r="F47">
        <v>2000</v>
      </c>
      <c r="G47">
        <v>2000</v>
      </c>
      <c r="H47">
        <v>2000</v>
      </c>
      <c r="I47">
        <v>0</v>
      </c>
    </row>
    <row r="48" spans="1:9" x14ac:dyDescent="0.3">
      <c r="A48" s="81" t="str">
        <f t="shared" si="0"/>
        <v>3380048006</v>
      </c>
      <c r="B48">
        <v>33800</v>
      </c>
      <c r="C48">
        <v>48006</v>
      </c>
      <c r="D48" t="s">
        <v>707</v>
      </c>
      <c r="E48">
        <v>2000</v>
      </c>
      <c r="F48">
        <v>2000</v>
      </c>
      <c r="G48">
        <v>2000</v>
      </c>
      <c r="H48">
        <v>0</v>
      </c>
      <c r="I48">
        <v>0</v>
      </c>
    </row>
    <row r="49" spans="1:9" x14ac:dyDescent="0.3">
      <c r="A49" s="81" t="str">
        <f t="shared" si="0"/>
        <v>3410046300</v>
      </c>
      <c r="B49">
        <v>34100</v>
      </c>
      <c r="C49">
        <v>46300</v>
      </c>
      <c r="D49" t="s">
        <v>205</v>
      </c>
      <c r="E49">
        <v>1058.55</v>
      </c>
      <c r="F49">
        <v>1058.55</v>
      </c>
      <c r="G49">
        <v>971.02</v>
      </c>
      <c r="H49">
        <v>971.02</v>
      </c>
      <c r="I49">
        <v>87.53</v>
      </c>
    </row>
    <row r="50" spans="1:9" x14ac:dyDescent="0.3">
      <c r="A50" s="81" t="str">
        <f t="shared" si="0"/>
        <v>3410048000</v>
      </c>
      <c r="B50">
        <v>34100</v>
      </c>
      <c r="C50">
        <v>48000</v>
      </c>
      <c r="D50" t="s">
        <v>708</v>
      </c>
      <c r="E50">
        <v>15200</v>
      </c>
      <c r="F50">
        <v>15200</v>
      </c>
      <c r="G50">
        <v>15200</v>
      </c>
      <c r="H50">
        <v>15200</v>
      </c>
      <c r="I50">
        <v>0</v>
      </c>
    </row>
    <row r="51" spans="1:9" x14ac:dyDescent="0.3">
      <c r="A51" s="81" t="str">
        <f t="shared" si="0"/>
        <v>3410048001</v>
      </c>
      <c r="B51">
        <v>34100</v>
      </c>
      <c r="C51">
        <v>48001</v>
      </c>
      <c r="D51" t="s">
        <v>206</v>
      </c>
      <c r="E51">
        <v>6200</v>
      </c>
      <c r="F51">
        <v>6200</v>
      </c>
      <c r="G51">
        <v>6200</v>
      </c>
      <c r="H51">
        <v>6200</v>
      </c>
      <c r="I51">
        <v>0</v>
      </c>
    </row>
    <row r="52" spans="1:9" x14ac:dyDescent="0.3">
      <c r="A52" s="81" t="str">
        <f t="shared" si="0"/>
        <v>3410048002</v>
      </c>
      <c r="B52">
        <v>34100</v>
      </c>
      <c r="C52">
        <v>48002</v>
      </c>
      <c r="D52" t="s">
        <v>207</v>
      </c>
      <c r="E52">
        <v>0</v>
      </c>
      <c r="F52">
        <v>0</v>
      </c>
      <c r="G52">
        <v>0</v>
      </c>
      <c r="H52">
        <v>0</v>
      </c>
      <c r="I52">
        <v>0</v>
      </c>
    </row>
    <row r="53" spans="1:9" x14ac:dyDescent="0.3">
      <c r="A53" s="81" t="str">
        <f t="shared" si="0"/>
        <v>3410048003</v>
      </c>
      <c r="B53">
        <v>34100</v>
      </c>
      <c r="C53">
        <v>48003</v>
      </c>
      <c r="D53" t="s">
        <v>208</v>
      </c>
      <c r="E53">
        <v>2500</v>
      </c>
      <c r="F53">
        <v>2500</v>
      </c>
      <c r="G53">
        <v>2500</v>
      </c>
      <c r="H53">
        <v>2500</v>
      </c>
      <c r="I53">
        <v>0</v>
      </c>
    </row>
    <row r="54" spans="1:9" x14ac:dyDescent="0.3">
      <c r="A54" s="81" t="str">
        <f t="shared" si="0"/>
        <v>3410048004</v>
      </c>
      <c r="B54">
        <v>34100</v>
      </c>
      <c r="C54">
        <v>48004</v>
      </c>
      <c r="D54" t="s">
        <v>209</v>
      </c>
      <c r="E54">
        <v>800</v>
      </c>
      <c r="F54">
        <v>65.989999999999995</v>
      </c>
      <c r="G54">
        <v>0</v>
      </c>
      <c r="H54">
        <v>0</v>
      </c>
      <c r="I54">
        <v>65.989999999999995</v>
      </c>
    </row>
    <row r="55" spans="1:9" x14ac:dyDescent="0.3">
      <c r="A55" s="81" t="str">
        <f t="shared" si="0"/>
        <v>3410048005</v>
      </c>
      <c r="B55">
        <v>34100</v>
      </c>
      <c r="C55">
        <v>48005</v>
      </c>
      <c r="D55" t="s">
        <v>210</v>
      </c>
      <c r="E55">
        <v>0</v>
      </c>
      <c r="F55">
        <v>0</v>
      </c>
      <c r="G55">
        <v>0</v>
      </c>
      <c r="H55">
        <v>0</v>
      </c>
      <c r="I55">
        <v>0</v>
      </c>
    </row>
    <row r="56" spans="1:9" x14ac:dyDescent="0.3">
      <c r="A56" s="81" t="str">
        <f t="shared" si="0"/>
        <v>3410048006</v>
      </c>
      <c r="B56">
        <v>34100</v>
      </c>
      <c r="C56">
        <v>48006</v>
      </c>
      <c r="D56" t="s">
        <v>211</v>
      </c>
      <c r="E56">
        <v>800</v>
      </c>
      <c r="F56">
        <v>800</v>
      </c>
      <c r="G56">
        <v>0</v>
      </c>
      <c r="H56">
        <v>0</v>
      </c>
      <c r="I56">
        <v>800</v>
      </c>
    </row>
    <row r="57" spans="1:9" x14ac:dyDescent="0.3">
      <c r="A57" s="81" t="str">
        <f t="shared" si="0"/>
        <v>3410048007</v>
      </c>
      <c r="B57">
        <v>34100</v>
      </c>
      <c r="C57">
        <v>48007</v>
      </c>
      <c r="D57" t="s">
        <v>212</v>
      </c>
      <c r="E57">
        <v>0</v>
      </c>
      <c r="F57">
        <v>0</v>
      </c>
      <c r="G57">
        <v>0</v>
      </c>
      <c r="H57">
        <v>0</v>
      </c>
      <c r="I57">
        <v>0</v>
      </c>
    </row>
    <row r="58" spans="1:9" x14ac:dyDescent="0.3">
      <c r="A58" s="81" t="str">
        <f t="shared" si="0"/>
        <v>3410048008</v>
      </c>
      <c r="B58">
        <v>34100</v>
      </c>
      <c r="C58">
        <v>48008</v>
      </c>
      <c r="D58" t="s">
        <v>709</v>
      </c>
      <c r="E58">
        <v>600</v>
      </c>
      <c r="F58">
        <v>600</v>
      </c>
      <c r="G58">
        <v>0</v>
      </c>
      <c r="H58">
        <v>0</v>
      </c>
      <c r="I58">
        <v>600</v>
      </c>
    </row>
    <row r="59" spans="1:9" x14ac:dyDescent="0.3">
      <c r="A59" s="81" t="str">
        <f t="shared" si="0"/>
        <v>3410048009</v>
      </c>
      <c r="B59">
        <v>34100</v>
      </c>
      <c r="C59">
        <v>48009</v>
      </c>
      <c r="D59" t="s">
        <v>329</v>
      </c>
      <c r="E59">
        <v>600</v>
      </c>
      <c r="F59">
        <v>600</v>
      </c>
      <c r="G59">
        <v>0</v>
      </c>
      <c r="H59">
        <v>0</v>
      </c>
      <c r="I59">
        <v>600</v>
      </c>
    </row>
    <row r="60" spans="1:9" x14ac:dyDescent="0.3">
      <c r="A60" s="81" t="str">
        <f t="shared" si="0"/>
        <v>4300048000</v>
      </c>
      <c r="B60">
        <v>43000</v>
      </c>
      <c r="C60">
        <v>48000</v>
      </c>
      <c r="D60" t="s">
        <v>213</v>
      </c>
      <c r="E60">
        <v>4000</v>
      </c>
      <c r="F60">
        <v>4000</v>
      </c>
      <c r="G60">
        <v>4000</v>
      </c>
      <c r="H60">
        <v>4000</v>
      </c>
      <c r="I60">
        <v>0</v>
      </c>
    </row>
    <row r="61" spans="1:9" x14ac:dyDescent="0.3">
      <c r="A61" s="81" t="str">
        <f t="shared" si="0"/>
        <v>4300048001</v>
      </c>
      <c r="B61">
        <v>43000</v>
      </c>
      <c r="C61">
        <v>48001</v>
      </c>
      <c r="D61" t="s">
        <v>214</v>
      </c>
      <c r="E61">
        <v>1500</v>
      </c>
      <c r="F61">
        <v>1500</v>
      </c>
      <c r="G61">
        <v>1500</v>
      </c>
      <c r="H61">
        <v>1500</v>
      </c>
      <c r="I61">
        <v>0</v>
      </c>
    </row>
    <row r="62" spans="1:9" x14ac:dyDescent="0.3">
      <c r="A62" s="81" t="str">
        <f t="shared" si="0"/>
        <v>4300048002</v>
      </c>
      <c r="B62">
        <v>43000</v>
      </c>
      <c r="C62">
        <v>48002</v>
      </c>
      <c r="D62" t="s">
        <v>155</v>
      </c>
      <c r="E62">
        <v>50000</v>
      </c>
      <c r="F62">
        <v>50000</v>
      </c>
      <c r="G62">
        <v>50000</v>
      </c>
      <c r="H62">
        <v>0</v>
      </c>
      <c r="I62">
        <v>0</v>
      </c>
    </row>
    <row r="63" spans="1:9" x14ac:dyDescent="0.3">
      <c r="A63" s="81" t="str">
        <f t="shared" si="0"/>
        <v>4320046300</v>
      </c>
      <c r="B63">
        <v>43200</v>
      </c>
      <c r="C63">
        <v>46300</v>
      </c>
      <c r="D63" t="s">
        <v>710</v>
      </c>
      <c r="E63">
        <v>0</v>
      </c>
      <c r="F63">
        <v>0</v>
      </c>
      <c r="G63">
        <v>77.55</v>
      </c>
      <c r="H63">
        <v>77.55</v>
      </c>
      <c r="I63">
        <v>-77.55</v>
      </c>
    </row>
    <row r="64" spans="1:9" x14ac:dyDescent="0.3">
      <c r="A64" s="81" t="str">
        <f t="shared" si="0"/>
        <v>4400046300</v>
      </c>
      <c r="B64">
        <v>44000</v>
      </c>
      <c r="C64">
        <v>46300</v>
      </c>
      <c r="D64" t="s">
        <v>711</v>
      </c>
      <c r="E64">
        <v>2097</v>
      </c>
      <c r="F64">
        <v>1048.5</v>
      </c>
      <c r="G64">
        <v>1048.5</v>
      </c>
      <c r="H64">
        <v>1048.5</v>
      </c>
      <c r="I64">
        <v>0</v>
      </c>
    </row>
    <row r="65" spans="1:9" x14ac:dyDescent="0.3">
      <c r="A65" s="81" t="str">
        <f t="shared" si="0"/>
        <v>4910046300</v>
      </c>
      <c r="B65">
        <v>49100</v>
      </c>
      <c r="C65">
        <v>46300</v>
      </c>
      <c r="D65" t="s">
        <v>215</v>
      </c>
      <c r="E65">
        <v>2571.85</v>
      </c>
      <c r="F65">
        <v>13952.5</v>
      </c>
      <c r="G65">
        <v>2352.37</v>
      </c>
      <c r="H65">
        <v>2352.37</v>
      </c>
      <c r="I65">
        <v>11600.13</v>
      </c>
    </row>
    <row r="66" spans="1:9" x14ac:dyDescent="0.3">
      <c r="A66" s="81" t="str">
        <f t="shared" si="0"/>
        <v>4930046300</v>
      </c>
      <c r="B66">
        <v>49300</v>
      </c>
      <c r="C66">
        <v>46300</v>
      </c>
      <c r="D66" t="s">
        <v>216</v>
      </c>
      <c r="E66">
        <v>20066.349999999999</v>
      </c>
      <c r="F66">
        <v>13310</v>
      </c>
      <c r="G66">
        <v>20331.400000000001</v>
      </c>
      <c r="H66">
        <v>20331.400000000001</v>
      </c>
      <c r="I66">
        <v>-7021.4</v>
      </c>
    </row>
    <row r="67" spans="1:9" x14ac:dyDescent="0.3">
      <c r="A67" s="81" t="str">
        <f t="shared" ref="A67:A130" si="1">B67&amp;C67</f>
        <v>9120046300</v>
      </c>
      <c r="B67">
        <v>91200</v>
      </c>
      <c r="C67">
        <v>46300</v>
      </c>
      <c r="D67" t="s">
        <v>217</v>
      </c>
      <c r="E67">
        <v>14847.47</v>
      </c>
      <c r="F67">
        <v>14847.47</v>
      </c>
      <c r="G67">
        <v>17167.21</v>
      </c>
      <c r="H67">
        <v>17167.21</v>
      </c>
      <c r="I67">
        <v>-2319.7399999999998</v>
      </c>
    </row>
    <row r="68" spans="1:9" x14ac:dyDescent="0.3">
      <c r="A68" s="81" t="str">
        <f t="shared" si="1"/>
        <v>9120048000</v>
      </c>
      <c r="B68">
        <v>91200</v>
      </c>
      <c r="C68">
        <v>48000</v>
      </c>
      <c r="D68" t="s">
        <v>712</v>
      </c>
      <c r="E68">
        <v>4690</v>
      </c>
      <c r="F68">
        <v>4690</v>
      </c>
      <c r="G68">
        <v>3382.17</v>
      </c>
      <c r="H68">
        <v>3382.17</v>
      </c>
      <c r="I68">
        <v>1307.83</v>
      </c>
    </row>
    <row r="69" spans="1:9" x14ac:dyDescent="0.3">
      <c r="A69" s="81" t="str">
        <f t="shared" si="1"/>
        <v>9200046200</v>
      </c>
      <c r="B69">
        <v>92000</v>
      </c>
      <c r="C69">
        <v>46200</v>
      </c>
      <c r="D69" t="s">
        <v>713</v>
      </c>
      <c r="E69">
        <v>5000</v>
      </c>
      <c r="F69">
        <v>5000</v>
      </c>
      <c r="G69">
        <v>0</v>
      </c>
      <c r="H69">
        <v>0</v>
      </c>
      <c r="I69">
        <v>5000</v>
      </c>
    </row>
    <row r="70" spans="1:9" x14ac:dyDescent="0.3">
      <c r="A70" s="81" t="str">
        <f t="shared" si="1"/>
        <v>9200046201</v>
      </c>
      <c r="B70">
        <v>92000</v>
      </c>
      <c r="C70">
        <v>46201</v>
      </c>
      <c r="D70" t="s">
        <v>714</v>
      </c>
      <c r="E70">
        <v>1000</v>
      </c>
      <c r="F70">
        <v>1000</v>
      </c>
      <c r="G70">
        <v>0</v>
      </c>
      <c r="H70">
        <v>0</v>
      </c>
      <c r="I70">
        <v>1000</v>
      </c>
    </row>
    <row r="71" spans="1:9" x14ac:dyDescent="0.3">
      <c r="A71" s="81" t="str">
        <f t="shared" si="1"/>
        <v>9200046300</v>
      </c>
      <c r="B71">
        <v>92000</v>
      </c>
      <c r="C71">
        <v>46300</v>
      </c>
      <c r="D71" t="s">
        <v>218</v>
      </c>
      <c r="E71">
        <v>41005.32</v>
      </c>
      <c r="F71">
        <v>52405.32</v>
      </c>
      <c r="G71">
        <v>49633.82</v>
      </c>
      <c r="H71">
        <v>49633.82</v>
      </c>
      <c r="I71">
        <v>2771.5</v>
      </c>
    </row>
    <row r="72" spans="1:9" x14ac:dyDescent="0.3">
      <c r="A72" s="81" t="str">
        <f t="shared" si="1"/>
        <v>9200048000</v>
      </c>
      <c r="B72">
        <v>92000</v>
      </c>
      <c r="C72">
        <v>48000</v>
      </c>
      <c r="D72" t="s">
        <v>219</v>
      </c>
      <c r="E72">
        <v>526.46</v>
      </c>
      <c r="F72">
        <v>526.46</v>
      </c>
      <c r="G72">
        <v>528.15</v>
      </c>
      <c r="H72">
        <v>528.15</v>
      </c>
      <c r="I72">
        <v>-1.69</v>
      </c>
    </row>
    <row r="73" spans="1:9" x14ac:dyDescent="0.3">
      <c r="A73" s="81" t="str">
        <f t="shared" si="1"/>
        <v>9200048001</v>
      </c>
      <c r="B73">
        <v>92000</v>
      </c>
      <c r="C73">
        <v>48001</v>
      </c>
      <c r="D73" t="s">
        <v>220</v>
      </c>
      <c r="E73">
        <v>2814.3</v>
      </c>
      <c r="F73">
        <v>2814.3</v>
      </c>
      <c r="G73">
        <v>2814.3</v>
      </c>
      <c r="H73">
        <v>2814.3</v>
      </c>
      <c r="I73">
        <v>0</v>
      </c>
    </row>
    <row r="74" spans="1:9" x14ac:dyDescent="0.3">
      <c r="A74" s="81" t="str">
        <f t="shared" si="1"/>
        <v>9200048002</v>
      </c>
      <c r="B74">
        <v>92000</v>
      </c>
      <c r="C74">
        <v>48002</v>
      </c>
      <c r="D74" t="s">
        <v>221</v>
      </c>
      <c r="E74">
        <v>300</v>
      </c>
      <c r="F74">
        <v>300</v>
      </c>
      <c r="G74">
        <v>600</v>
      </c>
      <c r="H74">
        <v>600</v>
      </c>
      <c r="I74">
        <v>-300</v>
      </c>
    </row>
    <row r="75" spans="1:9" x14ac:dyDescent="0.3">
      <c r="A75" s="81" t="str">
        <f t="shared" si="1"/>
        <v>9240048001</v>
      </c>
      <c r="B75">
        <v>92400</v>
      </c>
      <c r="C75">
        <v>48001</v>
      </c>
      <c r="D75" t="s">
        <v>222</v>
      </c>
      <c r="E75">
        <v>300</v>
      </c>
      <c r="F75">
        <v>300</v>
      </c>
      <c r="G75">
        <v>0</v>
      </c>
      <c r="H75">
        <v>0</v>
      </c>
      <c r="I75">
        <v>300</v>
      </c>
    </row>
    <row r="76" spans="1:9" x14ac:dyDescent="0.3">
      <c r="A76" s="81" t="str">
        <f t="shared" si="1"/>
        <v>9290046300</v>
      </c>
      <c r="B76">
        <v>92900</v>
      </c>
      <c r="C76">
        <v>46300</v>
      </c>
      <c r="D76" t="s">
        <v>156</v>
      </c>
      <c r="E76">
        <v>49.39</v>
      </c>
      <c r="F76">
        <v>49.39</v>
      </c>
      <c r="G76">
        <v>481.8</v>
      </c>
      <c r="H76">
        <v>481.8</v>
      </c>
      <c r="I76">
        <v>-432.41</v>
      </c>
    </row>
    <row r="77" spans="1:9" x14ac:dyDescent="0.3">
      <c r="A77" s="81" t="str">
        <f t="shared" si="1"/>
        <v/>
      </c>
      <c r="E77">
        <v>1119054.46</v>
      </c>
      <c r="F77">
        <v>1222544.1200000001</v>
      </c>
      <c r="G77">
        <v>1199577.4099999999</v>
      </c>
      <c r="H77">
        <v>1141050.8400000001</v>
      </c>
      <c r="I77">
        <v>22966.71</v>
      </c>
    </row>
    <row r="78" spans="1:9" x14ac:dyDescent="0.3">
      <c r="A78" s="81" t="str">
        <f t="shared" si="1"/>
        <v/>
      </c>
    </row>
    <row r="79" spans="1:9" x14ac:dyDescent="0.3">
      <c r="A79" s="81" t="str">
        <f t="shared" si="1"/>
        <v/>
      </c>
    </row>
    <row r="80" spans="1:9" x14ac:dyDescent="0.3">
      <c r="A80" s="81" t="str">
        <f t="shared" si="1"/>
        <v/>
      </c>
    </row>
    <row r="81" spans="1:1" x14ac:dyDescent="0.3">
      <c r="A81" s="81" t="str">
        <f t="shared" si="1"/>
        <v/>
      </c>
    </row>
    <row r="82" spans="1:1" x14ac:dyDescent="0.3">
      <c r="A82" s="81" t="str">
        <f t="shared" si="1"/>
        <v/>
      </c>
    </row>
    <row r="83" spans="1:1" x14ac:dyDescent="0.3">
      <c r="A83" s="81" t="str">
        <f t="shared" si="1"/>
        <v/>
      </c>
    </row>
    <row r="84" spans="1:1" x14ac:dyDescent="0.3">
      <c r="A84" s="81" t="str">
        <f t="shared" si="1"/>
        <v/>
      </c>
    </row>
    <row r="85" spans="1:1" x14ac:dyDescent="0.3">
      <c r="A85" s="81" t="str">
        <f t="shared" si="1"/>
        <v/>
      </c>
    </row>
    <row r="86" spans="1:1" x14ac:dyDescent="0.3">
      <c r="A86" s="81" t="str">
        <f t="shared" si="1"/>
        <v/>
      </c>
    </row>
    <row r="87" spans="1:1" x14ac:dyDescent="0.3">
      <c r="A87" s="81" t="str">
        <f t="shared" si="1"/>
        <v/>
      </c>
    </row>
    <row r="88" spans="1:1" x14ac:dyDescent="0.3">
      <c r="A88" s="81" t="str">
        <f t="shared" si="1"/>
        <v/>
      </c>
    </row>
    <row r="89" spans="1:1" x14ac:dyDescent="0.3">
      <c r="A89" s="81" t="str">
        <f t="shared" si="1"/>
        <v/>
      </c>
    </row>
    <row r="90" spans="1:1" x14ac:dyDescent="0.3">
      <c r="A90" s="81" t="str">
        <f t="shared" si="1"/>
        <v/>
      </c>
    </row>
    <row r="91" spans="1:1" x14ac:dyDescent="0.3">
      <c r="A91" s="81" t="str">
        <f t="shared" si="1"/>
        <v/>
      </c>
    </row>
    <row r="92" spans="1:1" x14ac:dyDescent="0.3">
      <c r="A92" s="81" t="str">
        <f t="shared" si="1"/>
        <v/>
      </c>
    </row>
    <row r="93" spans="1:1" x14ac:dyDescent="0.3">
      <c r="A93" s="81" t="str">
        <f t="shared" si="1"/>
        <v/>
      </c>
    </row>
    <row r="94" spans="1:1" x14ac:dyDescent="0.3">
      <c r="A94" s="81" t="str">
        <f t="shared" si="1"/>
        <v/>
      </c>
    </row>
    <row r="95" spans="1:1" x14ac:dyDescent="0.3">
      <c r="A95" s="81" t="str">
        <f t="shared" si="1"/>
        <v/>
      </c>
    </row>
    <row r="96" spans="1:1" x14ac:dyDescent="0.3">
      <c r="A96" s="81" t="str">
        <f t="shared" si="1"/>
        <v/>
      </c>
    </row>
    <row r="97" spans="1:1" x14ac:dyDescent="0.3">
      <c r="A97" s="81" t="str">
        <f t="shared" si="1"/>
        <v/>
      </c>
    </row>
    <row r="98" spans="1:1" x14ac:dyDescent="0.3">
      <c r="A98" s="81" t="str">
        <f t="shared" si="1"/>
        <v/>
      </c>
    </row>
    <row r="99" spans="1:1" x14ac:dyDescent="0.3">
      <c r="A99" s="81" t="str">
        <f t="shared" si="1"/>
        <v/>
      </c>
    </row>
    <row r="100" spans="1:1" x14ac:dyDescent="0.3">
      <c r="A100" s="81" t="str">
        <f t="shared" si="1"/>
        <v/>
      </c>
    </row>
    <row r="101" spans="1:1" x14ac:dyDescent="0.3">
      <c r="A101" s="81" t="str">
        <f t="shared" si="1"/>
        <v/>
      </c>
    </row>
    <row r="102" spans="1:1" x14ac:dyDescent="0.3">
      <c r="A102" s="81" t="str">
        <f t="shared" si="1"/>
        <v/>
      </c>
    </row>
    <row r="103" spans="1:1" x14ac:dyDescent="0.3">
      <c r="A103" s="81" t="str">
        <f t="shared" si="1"/>
        <v/>
      </c>
    </row>
    <row r="104" spans="1:1" x14ac:dyDescent="0.3">
      <c r="A104" s="81" t="str">
        <f t="shared" si="1"/>
        <v/>
      </c>
    </row>
    <row r="105" spans="1:1" x14ac:dyDescent="0.3">
      <c r="A105" s="81" t="str">
        <f t="shared" si="1"/>
        <v/>
      </c>
    </row>
    <row r="106" spans="1:1" x14ac:dyDescent="0.3">
      <c r="A106" s="81" t="str">
        <f t="shared" si="1"/>
        <v/>
      </c>
    </row>
    <row r="107" spans="1:1" x14ac:dyDescent="0.3">
      <c r="A107" s="81" t="str">
        <f t="shared" si="1"/>
        <v/>
      </c>
    </row>
    <row r="108" spans="1:1" x14ac:dyDescent="0.3">
      <c r="A108" s="81" t="str">
        <f t="shared" si="1"/>
        <v/>
      </c>
    </row>
    <row r="109" spans="1:1" x14ac:dyDescent="0.3">
      <c r="A109" s="81" t="str">
        <f t="shared" si="1"/>
        <v/>
      </c>
    </row>
    <row r="110" spans="1:1" x14ac:dyDescent="0.3">
      <c r="A110" s="81" t="str">
        <f t="shared" si="1"/>
        <v/>
      </c>
    </row>
    <row r="111" spans="1:1" x14ac:dyDescent="0.3">
      <c r="A111" s="81" t="str">
        <f t="shared" si="1"/>
        <v/>
      </c>
    </row>
    <row r="112" spans="1:1" x14ac:dyDescent="0.3">
      <c r="A112" s="81" t="str">
        <f t="shared" si="1"/>
        <v/>
      </c>
    </row>
    <row r="113" spans="1:1" x14ac:dyDescent="0.3">
      <c r="A113" s="81" t="str">
        <f t="shared" si="1"/>
        <v/>
      </c>
    </row>
    <row r="114" spans="1:1" x14ac:dyDescent="0.3">
      <c r="A114" s="81" t="str">
        <f t="shared" si="1"/>
        <v/>
      </c>
    </row>
    <row r="115" spans="1:1" x14ac:dyDescent="0.3">
      <c r="A115" s="81" t="str">
        <f t="shared" si="1"/>
        <v/>
      </c>
    </row>
    <row r="116" spans="1:1" x14ac:dyDescent="0.3">
      <c r="A116" s="81" t="str">
        <f t="shared" si="1"/>
        <v/>
      </c>
    </row>
    <row r="117" spans="1:1" x14ac:dyDescent="0.3">
      <c r="A117" s="81" t="str">
        <f t="shared" si="1"/>
        <v/>
      </c>
    </row>
    <row r="118" spans="1:1" x14ac:dyDescent="0.3">
      <c r="A118" s="81" t="str">
        <f t="shared" si="1"/>
        <v/>
      </c>
    </row>
    <row r="119" spans="1:1" x14ac:dyDescent="0.3">
      <c r="A119" s="81" t="str">
        <f t="shared" si="1"/>
        <v/>
      </c>
    </row>
    <row r="120" spans="1:1" x14ac:dyDescent="0.3">
      <c r="A120" s="81" t="str">
        <f t="shared" si="1"/>
        <v/>
      </c>
    </row>
    <row r="121" spans="1:1" x14ac:dyDescent="0.3">
      <c r="A121" s="81" t="str">
        <f t="shared" si="1"/>
        <v/>
      </c>
    </row>
    <row r="122" spans="1:1" x14ac:dyDescent="0.3">
      <c r="A122" s="81" t="str">
        <f t="shared" si="1"/>
        <v/>
      </c>
    </row>
    <row r="123" spans="1:1" x14ac:dyDescent="0.3">
      <c r="A123" s="81" t="str">
        <f t="shared" si="1"/>
        <v/>
      </c>
    </row>
    <row r="124" spans="1:1" x14ac:dyDescent="0.3">
      <c r="A124" s="81" t="str">
        <f t="shared" si="1"/>
        <v/>
      </c>
    </row>
    <row r="125" spans="1:1" x14ac:dyDescent="0.3">
      <c r="A125" s="81" t="str">
        <f t="shared" si="1"/>
        <v/>
      </c>
    </row>
    <row r="126" spans="1:1" x14ac:dyDescent="0.3">
      <c r="A126" s="81" t="str">
        <f t="shared" si="1"/>
        <v/>
      </c>
    </row>
    <row r="127" spans="1:1" x14ac:dyDescent="0.3">
      <c r="A127" s="81" t="str">
        <f t="shared" si="1"/>
        <v/>
      </c>
    </row>
    <row r="128" spans="1:1" x14ac:dyDescent="0.3">
      <c r="A128" s="81" t="str">
        <f t="shared" si="1"/>
        <v/>
      </c>
    </row>
    <row r="129" spans="1:1" x14ac:dyDescent="0.3">
      <c r="A129" s="81" t="str">
        <f t="shared" si="1"/>
        <v/>
      </c>
    </row>
    <row r="130" spans="1:1" x14ac:dyDescent="0.3">
      <c r="A130" s="81" t="str">
        <f t="shared" si="1"/>
        <v/>
      </c>
    </row>
    <row r="131" spans="1:1" x14ac:dyDescent="0.3">
      <c r="A131" s="81" t="str">
        <f t="shared" ref="A131:A194" si="2">B131&amp;C131</f>
        <v/>
      </c>
    </row>
    <row r="132" spans="1:1" x14ac:dyDescent="0.3">
      <c r="A132" s="81" t="str">
        <f t="shared" si="2"/>
        <v/>
      </c>
    </row>
    <row r="133" spans="1:1" x14ac:dyDescent="0.3">
      <c r="A133" s="81" t="str">
        <f t="shared" si="2"/>
        <v/>
      </c>
    </row>
    <row r="134" spans="1:1" x14ac:dyDescent="0.3">
      <c r="A134" s="81" t="str">
        <f t="shared" si="2"/>
        <v/>
      </c>
    </row>
    <row r="135" spans="1:1" x14ac:dyDescent="0.3">
      <c r="A135" s="81" t="str">
        <f t="shared" si="2"/>
        <v/>
      </c>
    </row>
    <row r="136" spans="1:1" x14ac:dyDescent="0.3">
      <c r="A136" s="81" t="str">
        <f t="shared" si="2"/>
        <v/>
      </c>
    </row>
    <row r="137" spans="1:1" x14ac:dyDescent="0.3">
      <c r="A137" s="81" t="str">
        <f t="shared" si="2"/>
        <v/>
      </c>
    </row>
    <row r="138" spans="1:1" x14ac:dyDescent="0.3">
      <c r="A138" s="81" t="str">
        <f t="shared" si="2"/>
        <v/>
      </c>
    </row>
    <row r="139" spans="1:1" x14ac:dyDescent="0.3">
      <c r="A139" s="81" t="str">
        <f t="shared" si="2"/>
        <v/>
      </c>
    </row>
    <row r="140" spans="1:1" x14ac:dyDescent="0.3">
      <c r="A140" s="81" t="str">
        <f t="shared" si="2"/>
        <v/>
      </c>
    </row>
    <row r="141" spans="1:1" x14ac:dyDescent="0.3">
      <c r="A141" s="81" t="str">
        <f t="shared" si="2"/>
        <v/>
      </c>
    </row>
    <row r="142" spans="1:1" x14ac:dyDescent="0.3">
      <c r="A142" s="81" t="str">
        <f t="shared" si="2"/>
        <v/>
      </c>
    </row>
    <row r="143" spans="1:1" x14ac:dyDescent="0.3">
      <c r="A143" s="81" t="str">
        <f t="shared" si="2"/>
        <v/>
      </c>
    </row>
    <row r="144" spans="1:1" x14ac:dyDescent="0.3">
      <c r="A144" s="81" t="str">
        <f t="shared" si="2"/>
        <v/>
      </c>
    </row>
    <row r="145" spans="1:1" x14ac:dyDescent="0.3">
      <c r="A145" s="81" t="str">
        <f t="shared" si="2"/>
        <v/>
      </c>
    </row>
    <row r="146" spans="1:1" x14ac:dyDescent="0.3">
      <c r="A146" s="81" t="str">
        <f t="shared" si="2"/>
        <v/>
      </c>
    </row>
    <row r="147" spans="1:1" x14ac:dyDescent="0.3">
      <c r="A147" s="81" t="str">
        <f t="shared" si="2"/>
        <v/>
      </c>
    </row>
    <row r="148" spans="1:1" x14ac:dyDescent="0.3">
      <c r="A148" s="81" t="str">
        <f t="shared" si="2"/>
        <v/>
      </c>
    </row>
    <row r="149" spans="1:1" x14ac:dyDescent="0.3">
      <c r="A149" s="81" t="str">
        <f t="shared" si="2"/>
        <v/>
      </c>
    </row>
    <row r="150" spans="1:1" x14ac:dyDescent="0.3">
      <c r="A150" s="81" t="str">
        <f t="shared" si="2"/>
        <v/>
      </c>
    </row>
    <row r="151" spans="1:1" x14ac:dyDescent="0.3">
      <c r="A151" s="81" t="str">
        <f t="shared" si="2"/>
        <v/>
      </c>
    </row>
    <row r="152" spans="1:1" x14ac:dyDescent="0.3">
      <c r="A152" s="81" t="str">
        <f t="shared" si="2"/>
        <v/>
      </c>
    </row>
    <row r="153" spans="1:1" x14ac:dyDescent="0.3">
      <c r="A153" s="81" t="str">
        <f t="shared" si="2"/>
        <v/>
      </c>
    </row>
    <row r="154" spans="1:1" x14ac:dyDescent="0.3">
      <c r="A154" s="81" t="str">
        <f t="shared" si="2"/>
        <v/>
      </c>
    </row>
    <row r="155" spans="1:1" x14ac:dyDescent="0.3">
      <c r="A155" s="81" t="str">
        <f t="shared" si="2"/>
        <v/>
      </c>
    </row>
    <row r="156" spans="1:1" x14ac:dyDescent="0.3">
      <c r="A156" s="81" t="str">
        <f t="shared" si="2"/>
        <v/>
      </c>
    </row>
    <row r="157" spans="1:1" x14ac:dyDescent="0.3">
      <c r="A157" s="81" t="str">
        <f t="shared" si="2"/>
        <v/>
      </c>
    </row>
    <row r="158" spans="1:1" x14ac:dyDescent="0.3">
      <c r="A158" s="81" t="str">
        <f t="shared" si="2"/>
        <v/>
      </c>
    </row>
    <row r="159" spans="1:1" x14ac:dyDescent="0.3">
      <c r="A159" s="81" t="str">
        <f t="shared" si="2"/>
        <v/>
      </c>
    </row>
    <row r="160" spans="1:1" x14ac:dyDescent="0.3">
      <c r="A160" s="81" t="str">
        <f t="shared" si="2"/>
        <v/>
      </c>
    </row>
    <row r="161" spans="1:1" x14ac:dyDescent="0.3">
      <c r="A161" s="81" t="str">
        <f t="shared" si="2"/>
        <v/>
      </c>
    </row>
    <row r="162" spans="1:1" x14ac:dyDescent="0.3">
      <c r="A162" s="81" t="str">
        <f t="shared" si="2"/>
        <v/>
      </c>
    </row>
    <row r="163" spans="1:1" x14ac:dyDescent="0.3">
      <c r="A163" s="81" t="str">
        <f t="shared" si="2"/>
        <v/>
      </c>
    </row>
    <row r="164" spans="1:1" x14ac:dyDescent="0.3">
      <c r="A164" s="81" t="str">
        <f t="shared" si="2"/>
        <v/>
      </c>
    </row>
    <row r="165" spans="1:1" x14ac:dyDescent="0.3">
      <c r="A165" s="81" t="str">
        <f t="shared" si="2"/>
        <v/>
      </c>
    </row>
    <row r="166" spans="1:1" x14ac:dyDescent="0.3">
      <c r="A166" s="81" t="str">
        <f t="shared" si="2"/>
        <v/>
      </c>
    </row>
    <row r="167" spans="1:1" x14ac:dyDescent="0.3">
      <c r="A167" s="81" t="str">
        <f t="shared" si="2"/>
        <v/>
      </c>
    </row>
    <row r="168" spans="1:1" x14ac:dyDescent="0.3">
      <c r="A168" s="81" t="str">
        <f t="shared" si="2"/>
        <v/>
      </c>
    </row>
    <row r="169" spans="1:1" x14ac:dyDescent="0.3">
      <c r="A169" s="81" t="str">
        <f t="shared" si="2"/>
        <v/>
      </c>
    </row>
    <row r="170" spans="1:1" x14ac:dyDescent="0.3">
      <c r="A170" s="81" t="str">
        <f t="shared" si="2"/>
        <v/>
      </c>
    </row>
    <row r="171" spans="1:1" x14ac:dyDescent="0.3">
      <c r="A171" s="81" t="str">
        <f t="shared" si="2"/>
        <v/>
      </c>
    </row>
    <row r="172" spans="1:1" x14ac:dyDescent="0.3">
      <c r="A172" s="81" t="str">
        <f t="shared" si="2"/>
        <v/>
      </c>
    </row>
    <row r="173" spans="1:1" x14ac:dyDescent="0.3">
      <c r="A173" s="81" t="str">
        <f t="shared" si="2"/>
        <v/>
      </c>
    </row>
    <row r="174" spans="1:1" x14ac:dyDescent="0.3">
      <c r="A174" s="81" t="str">
        <f t="shared" si="2"/>
        <v/>
      </c>
    </row>
    <row r="175" spans="1:1" x14ac:dyDescent="0.3">
      <c r="A175" s="81" t="str">
        <f t="shared" si="2"/>
        <v/>
      </c>
    </row>
    <row r="176" spans="1:1" x14ac:dyDescent="0.3">
      <c r="A176" s="81" t="str">
        <f t="shared" si="2"/>
        <v/>
      </c>
    </row>
    <row r="177" spans="1:1" x14ac:dyDescent="0.3">
      <c r="A177" s="81" t="str">
        <f t="shared" si="2"/>
        <v/>
      </c>
    </row>
    <row r="178" spans="1:1" x14ac:dyDescent="0.3">
      <c r="A178" s="81" t="str">
        <f t="shared" si="2"/>
        <v/>
      </c>
    </row>
    <row r="179" spans="1:1" x14ac:dyDescent="0.3">
      <c r="A179" s="81" t="str">
        <f t="shared" si="2"/>
        <v/>
      </c>
    </row>
    <row r="180" spans="1:1" x14ac:dyDescent="0.3">
      <c r="A180" s="81" t="str">
        <f t="shared" si="2"/>
        <v/>
      </c>
    </row>
    <row r="181" spans="1:1" x14ac:dyDescent="0.3">
      <c r="A181" s="81" t="str">
        <f t="shared" si="2"/>
        <v/>
      </c>
    </row>
    <row r="182" spans="1:1" x14ac:dyDescent="0.3">
      <c r="A182" s="81" t="str">
        <f t="shared" si="2"/>
        <v/>
      </c>
    </row>
    <row r="183" spans="1:1" x14ac:dyDescent="0.3">
      <c r="A183" s="81" t="str">
        <f t="shared" si="2"/>
        <v/>
      </c>
    </row>
    <row r="184" spans="1:1" x14ac:dyDescent="0.3">
      <c r="A184" s="81" t="str">
        <f t="shared" si="2"/>
        <v/>
      </c>
    </row>
    <row r="185" spans="1:1" x14ac:dyDescent="0.3">
      <c r="A185" s="81" t="str">
        <f t="shared" si="2"/>
        <v/>
      </c>
    </row>
    <row r="186" spans="1:1" x14ac:dyDescent="0.3">
      <c r="A186" s="81" t="str">
        <f t="shared" si="2"/>
        <v/>
      </c>
    </row>
    <row r="187" spans="1:1" x14ac:dyDescent="0.3">
      <c r="A187" s="81" t="str">
        <f t="shared" si="2"/>
        <v/>
      </c>
    </row>
    <row r="188" spans="1:1" x14ac:dyDescent="0.3">
      <c r="A188" s="81" t="str">
        <f t="shared" si="2"/>
        <v/>
      </c>
    </row>
    <row r="189" spans="1:1" x14ac:dyDescent="0.3">
      <c r="A189" s="81" t="str">
        <f t="shared" si="2"/>
        <v/>
      </c>
    </row>
    <row r="190" spans="1:1" x14ac:dyDescent="0.3">
      <c r="A190" s="81" t="str">
        <f t="shared" si="2"/>
        <v/>
      </c>
    </row>
    <row r="191" spans="1:1" x14ac:dyDescent="0.3">
      <c r="A191" s="81" t="str">
        <f t="shared" si="2"/>
        <v/>
      </c>
    </row>
    <row r="192" spans="1:1" x14ac:dyDescent="0.3">
      <c r="A192" s="81" t="str">
        <f t="shared" si="2"/>
        <v/>
      </c>
    </row>
    <row r="193" spans="1:1" x14ac:dyDescent="0.3">
      <c r="A193" s="81" t="str">
        <f t="shared" si="2"/>
        <v/>
      </c>
    </row>
    <row r="194" spans="1:1" x14ac:dyDescent="0.3">
      <c r="A194" s="81" t="str">
        <f t="shared" si="2"/>
        <v/>
      </c>
    </row>
    <row r="195" spans="1:1" x14ac:dyDescent="0.3">
      <c r="A195" s="81" t="str">
        <f t="shared" ref="A195:A258" si="3">B195&amp;C195</f>
        <v/>
      </c>
    </row>
    <row r="196" spans="1:1" x14ac:dyDescent="0.3">
      <c r="A196" s="81" t="str">
        <f t="shared" si="3"/>
        <v/>
      </c>
    </row>
    <row r="197" spans="1:1" x14ac:dyDescent="0.3">
      <c r="A197" s="81" t="str">
        <f t="shared" si="3"/>
        <v/>
      </c>
    </row>
    <row r="198" spans="1:1" x14ac:dyDescent="0.3">
      <c r="A198" s="81" t="str">
        <f t="shared" si="3"/>
        <v/>
      </c>
    </row>
    <row r="199" spans="1:1" x14ac:dyDescent="0.3">
      <c r="A199" s="81" t="str">
        <f t="shared" si="3"/>
        <v/>
      </c>
    </row>
    <row r="200" spans="1:1" x14ac:dyDescent="0.3">
      <c r="A200" s="81" t="str">
        <f t="shared" si="3"/>
        <v/>
      </c>
    </row>
    <row r="201" spans="1:1" x14ac:dyDescent="0.3">
      <c r="A201" s="81" t="str">
        <f t="shared" si="3"/>
        <v/>
      </c>
    </row>
    <row r="202" spans="1:1" x14ac:dyDescent="0.3">
      <c r="A202" s="81" t="str">
        <f t="shared" si="3"/>
        <v/>
      </c>
    </row>
    <row r="203" spans="1:1" x14ac:dyDescent="0.3">
      <c r="A203" s="81" t="str">
        <f t="shared" si="3"/>
        <v/>
      </c>
    </row>
    <row r="204" spans="1:1" x14ac:dyDescent="0.3">
      <c r="A204" s="81" t="str">
        <f t="shared" si="3"/>
        <v/>
      </c>
    </row>
    <row r="205" spans="1:1" x14ac:dyDescent="0.3">
      <c r="A205" s="81" t="str">
        <f t="shared" si="3"/>
        <v/>
      </c>
    </row>
    <row r="206" spans="1:1" x14ac:dyDescent="0.3">
      <c r="A206" s="81" t="str">
        <f t="shared" si="3"/>
        <v/>
      </c>
    </row>
    <row r="207" spans="1:1" x14ac:dyDescent="0.3">
      <c r="A207" s="81" t="str">
        <f t="shared" si="3"/>
        <v/>
      </c>
    </row>
    <row r="208" spans="1:1" x14ac:dyDescent="0.3">
      <c r="A208" s="81" t="str">
        <f t="shared" si="3"/>
        <v/>
      </c>
    </row>
    <row r="209" spans="1:1" x14ac:dyDescent="0.3">
      <c r="A209" s="81" t="str">
        <f t="shared" si="3"/>
        <v/>
      </c>
    </row>
    <row r="210" spans="1:1" x14ac:dyDescent="0.3">
      <c r="A210" s="81" t="str">
        <f t="shared" si="3"/>
        <v/>
      </c>
    </row>
    <row r="211" spans="1:1" x14ac:dyDescent="0.3">
      <c r="A211" s="81" t="str">
        <f t="shared" si="3"/>
        <v/>
      </c>
    </row>
    <row r="212" spans="1:1" x14ac:dyDescent="0.3">
      <c r="A212" s="81" t="str">
        <f t="shared" si="3"/>
        <v/>
      </c>
    </row>
    <row r="213" spans="1:1" x14ac:dyDescent="0.3">
      <c r="A213" s="81" t="str">
        <f t="shared" si="3"/>
        <v/>
      </c>
    </row>
    <row r="214" spans="1:1" x14ac:dyDescent="0.3">
      <c r="A214" s="81" t="str">
        <f t="shared" si="3"/>
        <v/>
      </c>
    </row>
    <row r="215" spans="1:1" x14ac:dyDescent="0.3">
      <c r="A215" s="81" t="str">
        <f t="shared" si="3"/>
        <v/>
      </c>
    </row>
    <row r="216" spans="1:1" x14ac:dyDescent="0.3">
      <c r="A216" s="81" t="str">
        <f t="shared" si="3"/>
        <v/>
      </c>
    </row>
    <row r="217" spans="1:1" x14ac:dyDescent="0.3">
      <c r="A217" s="81" t="str">
        <f t="shared" si="3"/>
        <v/>
      </c>
    </row>
    <row r="218" spans="1:1" x14ac:dyDescent="0.3">
      <c r="A218" s="81" t="str">
        <f t="shared" si="3"/>
        <v/>
      </c>
    </row>
    <row r="219" spans="1:1" x14ac:dyDescent="0.3">
      <c r="A219" s="81" t="str">
        <f t="shared" si="3"/>
        <v/>
      </c>
    </row>
    <row r="220" spans="1:1" x14ac:dyDescent="0.3">
      <c r="A220" s="81" t="str">
        <f t="shared" si="3"/>
        <v/>
      </c>
    </row>
    <row r="221" spans="1:1" x14ac:dyDescent="0.3">
      <c r="A221" s="81" t="str">
        <f t="shared" si="3"/>
        <v/>
      </c>
    </row>
    <row r="222" spans="1:1" x14ac:dyDescent="0.3">
      <c r="A222" s="81" t="str">
        <f t="shared" si="3"/>
        <v/>
      </c>
    </row>
    <row r="223" spans="1:1" x14ac:dyDescent="0.3">
      <c r="A223" s="81" t="str">
        <f t="shared" si="3"/>
        <v/>
      </c>
    </row>
    <row r="224" spans="1:1" x14ac:dyDescent="0.3">
      <c r="A224" s="81" t="str">
        <f t="shared" si="3"/>
        <v/>
      </c>
    </row>
    <row r="225" spans="1:1" x14ac:dyDescent="0.3">
      <c r="A225" s="81" t="str">
        <f t="shared" si="3"/>
        <v/>
      </c>
    </row>
    <row r="226" spans="1:1" x14ac:dyDescent="0.3">
      <c r="A226" s="81" t="str">
        <f t="shared" si="3"/>
        <v/>
      </c>
    </row>
    <row r="227" spans="1:1" x14ac:dyDescent="0.3">
      <c r="A227" s="81" t="str">
        <f t="shared" si="3"/>
        <v/>
      </c>
    </row>
    <row r="228" spans="1:1" x14ac:dyDescent="0.3">
      <c r="A228" s="81" t="str">
        <f t="shared" si="3"/>
        <v/>
      </c>
    </row>
    <row r="229" spans="1:1" x14ac:dyDescent="0.3">
      <c r="A229" s="81" t="str">
        <f t="shared" si="3"/>
        <v/>
      </c>
    </row>
    <row r="230" spans="1:1" x14ac:dyDescent="0.3">
      <c r="A230" s="81" t="str">
        <f t="shared" si="3"/>
        <v/>
      </c>
    </row>
    <row r="231" spans="1:1" x14ac:dyDescent="0.3">
      <c r="A231" s="81" t="str">
        <f t="shared" si="3"/>
        <v/>
      </c>
    </row>
    <row r="232" spans="1:1" x14ac:dyDescent="0.3">
      <c r="A232" s="81" t="str">
        <f t="shared" si="3"/>
        <v/>
      </c>
    </row>
    <row r="233" spans="1:1" x14ac:dyDescent="0.3">
      <c r="A233" s="81" t="str">
        <f t="shared" si="3"/>
        <v/>
      </c>
    </row>
    <row r="234" spans="1:1" x14ac:dyDescent="0.3">
      <c r="A234" s="81" t="str">
        <f t="shared" si="3"/>
        <v/>
      </c>
    </row>
    <row r="235" spans="1:1" x14ac:dyDescent="0.3">
      <c r="A235" s="81" t="str">
        <f t="shared" si="3"/>
        <v/>
      </c>
    </row>
    <row r="236" spans="1:1" x14ac:dyDescent="0.3">
      <c r="A236" s="81" t="str">
        <f t="shared" si="3"/>
        <v/>
      </c>
    </row>
    <row r="237" spans="1:1" x14ac:dyDescent="0.3">
      <c r="A237" s="81" t="str">
        <f t="shared" si="3"/>
        <v/>
      </c>
    </row>
    <row r="238" spans="1:1" x14ac:dyDescent="0.3">
      <c r="A238" s="81" t="str">
        <f t="shared" si="3"/>
        <v/>
      </c>
    </row>
    <row r="239" spans="1:1" x14ac:dyDescent="0.3">
      <c r="A239" s="81" t="str">
        <f t="shared" si="3"/>
        <v/>
      </c>
    </row>
    <row r="240" spans="1:1" x14ac:dyDescent="0.3">
      <c r="A240" s="81" t="str">
        <f t="shared" si="3"/>
        <v/>
      </c>
    </row>
    <row r="241" spans="1:1" x14ac:dyDescent="0.3">
      <c r="A241" s="81" t="str">
        <f t="shared" si="3"/>
        <v/>
      </c>
    </row>
    <row r="242" spans="1:1" x14ac:dyDescent="0.3">
      <c r="A242" s="81" t="str">
        <f t="shared" si="3"/>
        <v/>
      </c>
    </row>
    <row r="243" spans="1:1" x14ac:dyDescent="0.3">
      <c r="A243" s="81" t="str">
        <f t="shared" si="3"/>
        <v/>
      </c>
    </row>
    <row r="244" spans="1:1" x14ac:dyDescent="0.3">
      <c r="A244" s="81" t="str">
        <f t="shared" si="3"/>
        <v/>
      </c>
    </row>
    <row r="245" spans="1:1" x14ac:dyDescent="0.3">
      <c r="A245" s="81" t="str">
        <f t="shared" si="3"/>
        <v/>
      </c>
    </row>
    <row r="246" spans="1:1" x14ac:dyDescent="0.3">
      <c r="A246" s="81" t="str">
        <f t="shared" si="3"/>
        <v/>
      </c>
    </row>
    <row r="247" spans="1:1" x14ac:dyDescent="0.3">
      <c r="A247" s="81" t="str">
        <f t="shared" si="3"/>
        <v/>
      </c>
    </row>
    <row r="248" spans="1:1" x14ac:dyDescent="0.3">
      <c r="A248" s="81" t="str">
        <f t="shared" si="3"/>
        <v/>
      </c>
    </row>
    <row r="249" spans="1:1" x14ac:dyDescent="0.3">
      <c r="A249" s="81" t="str">
        <f t="shared" si="3"/>
        <v/>
      </c>
    </row>
    <row r="250" spans="1:1" x14ac:dyDescent="0.3">
      <c r="A250" s="81" t="str">
        <f t="shared" si="3"/>
        <v/>
      </c>
    </row>
    <row r="251" spans="1:1" x14ac:dyDescent="0.3">
      <c r="A251" s="81" t="str">
        <f t="shared" si="3"/>
        <v/>
      </c>
    </row>
    <row r="252" spans="1:1" x14ac:dyDescent="0.3">
      <c r="A252" s="81" t="str">
        <f t="shared" si="3"/>
        <v/>
      </c>
    </row>
    <row r="253" spans="1:1" x14ac:dyDescent="0.3">
      <c r="A253" s="81" t="str">
        <f t="shared" si="3"/>
        <v/>
      </c>
    </row>
    <row r="254" spans="1:1" x14ac:dyDescent="0.3">
      <c r="A254" s="81" t="str">
        <f t="shared" si="3"/>
        <v/>
      </c>
    </row>
    <row r="255" spans="1:1" x14ac:dyDescent="0.3">
      <c r="A255" s="81" t="str">
        <f t="shared" si="3"/>
        <v/>
      </c>
    </row>
    <row r="256" spans="1:1" x14ac:dyDescent="0.3">
      <c r="A256" s="81" t="str">
        <f t="shared" si="3"/>
        <v/>
      </c>
    </row>
    <row r="257" spans="1:1" x14ac:dyDescent="0.3">
      <c r="A257" s="81" t="str">
        <f t="shared" si="3"/>
        <v/>
      </c>
    </row>
    <row r="258" spans="1:1" x14ac:dyDescent="0.3">
      <c r="A258" s="81" t="str">
        <f t="shared" si="3"/>
        <v/>
      </c>
    </row>
    <row r="259" spans="1:1" x14ac:dyDescent="0.3">
      <c r="A259" s="81" t="str">
        <f t="shared" ref="A259:A322" si="4">B259&amp;C259</f>
        <v/>
      </c>
    </row>
    <row r="260" spans="1:1" x14ac:dyDescent="0.3">
      <c r="A260" s="81" t="str">
        <f t="shared" si="4"/>
        <v/>
      </c>
    </row>
    <row r="261" spans="1:1" x14ac:dyDescent="0.3">
      <c r="A261" s="81" t="str">
        <f t="shared" si="4"/>
        <v/>
      </c>
    </row>
    <row r="262" spans="1:1" x14ac:dyDescent="0.3">
      <c r="A262" s="81" t="str">
        <f t="shared" si="4"/>
        <v/>
      </c>
    </row>
    <row r="263" spans="1:1" x14ac:dyDescent="0.3">
      <c r="A263" s="81" t="str">
        <f t="shared" si="4"/>
        <v/>
      </c>
    </row>
    <row r="264" spans="1:1" x14ac:dyDescent="0.3">
      <c r="A264" s="81" t="str">
        <f t="shared" si="4"/>
        <v/>
      </c>
    </row>
    <row r="265" spans="1:1" x14ac:dyDescent="0.3">
      <c r="A265" s="81" t="str">
        <f t="shared" si="4"/>
        <v/>
      </c>
    </row>
    <row r="266" spans="1:1" x14ac:dyDescent="0.3">
      <c r="A266" s="81" t="str">
        <f t="shared" si="4"/>
        <v/>
      </c>
    </row>
    <row r="267" spans="1:1" x14ac:dyDescent="0.3">
      <c r="A267" s="81" t="str">
        <f t="shared" si="4"/>
        <v/>
      </c>
    </row>
    <row r="268" spans="1:1" x14ac:dyDescent="0.3">
      <c r="A268" s="81" t="str">
        <f t="shared" si="4"/>
        <v/>
      </c>
    </row>
    <row r="269" spans="1:1" x14ac:dyDescent="0.3">
      <c r="A269" s="81" t="str">
        <f t="shared" si="4"/>
        <v/>
      </c>
    </row>
    <row r="270" spans="1:1" x14ac:dyDescent="0.3">
      <c r="A270" s="81" t="str">
        <f t="shared" si="4"/>
        <v/>
      </c>
    </row>
    <row r="271" spans="1:1" x14ac:dyDescent="0.3">
      <c r="A271" s="81" t="str">
        <f t="shared" si="4"/>
        <v/>
      </c>
    </row>
    <row r="272" spans="1:1" x14ac:dyDescent="0.3">
      <c r="A272" s="81" t="str">
        <f t="shared" si="4"/>
        <v/>
      </c>
    </row>
    <row r="273" spans="1:1" x14ac:dyDescent="0.3">
      <c r="A273" s="81" t="str">
        <f t="shared" si="4"/>
        <v/>
      </c>
    </row>
    <row r="274" spans="1:1" x14ac:dyDescent="0.3">
      <c r="A274" s="81" t="str">
        <f t="shared" si="4"/>
        <v/>
      </c>
    </row>
    <row r="275" spans="1:1" x14ac:dyDescent="0.3">
      <c r="A275" s="81" t="str">
        <f t="shared" si="4"/>
        <v/>
      </c>
    </row>
    <row r="276" spans="1:1" x14ac:dyDescent="0.3">
      <c r="A276" s="81" t="str">
        <f t="shared" si="4"/>
        <v/>
      </c>
    </row>
    <row r="277" spans="1:1" x14ac:dyDescent="0.3">
      <c r="A277" s="81" t="str">
        <f t="shared" si="4"/>
        <v/>
      </c>
    </row>
    <row r="278" spans="1:1" x14ac:dyDescent="0.3">
      <c r="A278" s="81" t="str">
        <f t="shared" si="4"/>
        <v/>
      </c>
    </row>
    <row r="279" spans="1:1" x14ac:dyDescent="0.3">
      <c r="A279" s="81" t="str">
        <f t="shared" si="4"/>
        <v/>
      </c>
    </row>
    <row r="280" spans="1:1" x14ac:dyDescent="0.3">
      <c r="A280" s="81" t="str">
        <f t="shared" si="4"/>
        <v/>
      </c>
    </row>
    <row r="281" spans="1:1" x14ac:dyDescent="0.3">
      <c r="A281" s="81" t="str">
        <f t="shared" si="4"/>
        <v/>
      </c>
    </row>
    <row r="282" spans="1:1" x14ac:dyDescent="0.3">
      <c r="A282" s="81" t="str">
        <f t="shared" si="4"/>
        <v/>
      </c>
    </row>
    <row r="283" spans="1:1" x14ac:dyDescent="0.3">
      <c r="A283" s="81" t="str">
        <f t="shared" si="4"/>
        <v/>
      </c>
    </row>
    <row r="284" spans="1:1" x14ac:dyDescent="0.3">
      <c r="A284" s="81" t="str">
        <f t="shared" si="4"/>
        <v/>
      </c>
    </row>
    <row r="285" spans="1:1" x14ac:dyDescent="0.3">
      <c r="A285" s="81" t="str">
        <f t="shared" si="4"/>
        <v/>
      </c>
    </row>
    <row r="286" spans="1:1" x14ac:dyDescent="0.3">
      <c r="A286" s="81" t="str">
        <f t="shared" si="4"/>
        <v/>
      </c>
    </row>
    <row r="287" spans="1:1" x14ac:dyDescent="0.3">
      <c r="A287" s="81" t="str">
        <f t="shared" si="4"/>
        <v/>
      </c>
    </row>
    <row r="288" spans="1:1" x14ac:dyDescent="0.3">
      <c r="A288" s="81" t="str">
        <f t="shared" si="4"/>
        <v/>
      </c>
    </row>
    <row r="289" spans="1:1" x14ac:dyDescent="0.3">
      <c r="A289" s="81" t="str">
        <f t="shared" si="4"/>
        <v/>
      </c>
    </row>
    <row r="290" spans="1:1" x14ac:dyDescent="0.3">
      <c r="A290" s="81" t="str">
        <f t="shared" si="4"/>
        <v/>
      </c>
    </row>
    <row r="291" spans="1:1" x14ac:dyDescent="0.3">
      <c r="A291" s="81" t="str">
        <f t="shared" si="4"/>
        <v/>
      </c>
    </row>
    <row r="292" spans="1:1" x14ac:dyDescent="0.3">
      <c r="A292" s="81" t="str">
        <f t="shared" si="4"/>
        <v/>
      </c>
    </row>
    <row r="293" spans="1:1" x14ac:dyDescent="0.3">
      <c r="A293" s="81" t="str">
        <f t="shared" si="4"/>
        <v/>
      </c>
    </row>
    <row r="294" spans="1:1" x14ac:dyDescent="0.3">
      <c r="A294" s="81" t="str">
        <f t="shared" si="4"/>
        <v/>
      </c>
    </row>
    <row r="295" spans="1:1" x14ac:dyDescent="0.3">
      <c r="A295" s="81" t="str">
        <f t="shared" si="4"/>
        <v/>
      </c>
    </row>
    <row r="296" spans="1:1" x14ac:dyDescent="0.3">
      <c r="A296" s="81" t="str">
        <f t="shared" si="4"/>
        <v/>
      </c>
    </row>
    <row r="297" spans="1:1" x14ac:dyDescent="0.3">
      <c r="A297" s="81" t="str">
        <f t="shared" si="4"/>
        <v/>
      </c>
    </row>
    <row r="298" spans="1:1" x14ac:dyDescent="0.3">
      <c r="A298" s="81" t="str">
        <f t="shared" si="4"/>
        <v/>
      </c>
    </row>
    <row r="299" spans="1:1" x14ac:dyDescent="0.3">
      <c r="A299" s="81" t="str">
        <f t="shared" si="4"/>
        <v/>
      </c>
    </row>
    <row r="300" spans="1:1" x14ac:dyDescent="0.3">
      <c r="A300" s="81" t="str">
        <f t="shared" si="4"/>
        <v/>
      </c>
    </row>
    <row r="301" spans="1:1" x14ac:dyDescent="0.3">
      <c r="A301" s="81" t="str">
        <f t="shared" si="4"/>
        <v/>
      </c>
    </row>
    <row r="302" spans="1:1" x14ac:dyDescent="0.3">
      <c r="A302" s="81" t="str">
        <f t="shared" si="4"/>
        <v/>
      </c>
    </row>
    <row r="303" spans="1:1" x14ac:dyDescent="0.3">
      <c r="A303" s="81" t="str">
        <f t="shared" si="4"/>
        <v/>
      </c>
    </row>
    <row r="304" spans="1:1" x14ac:dyDescent="0.3">
      <c r="A304" s="81" t="str">
        <f t="shared" si="4"/>
        <v/>
      </c>
    </row>
    <row r="305" spans="1:1" x14ac:dyDescent="0.3">
      <c r="A305" s="81" t="str">
        <f t="shared" si="4"/>
        <v/>
      </c>
    </row>
    <row r="306" spans="1:1" x14ac:dyDescent="0.3">
      <c r="A306" s="81" t="str">
        <f t="shared" si="4"/>
        <v/>
      </c>
    </row>
    <row r="307" spans="1:1" x14ac:dyDescent="0.3">
      <c r="A307" s="81" t="str">
        <f t="shared" si="4"/>
        <v/>
      </c>
    </row>
    <row r="308" spans="1:1" x14ac:dyDescent="0.3">
      <c r="A308" s="81" t="str">
        <f t="shared" si="4"/>
        <v/>
      </c>
    </row>
    <row r="309" spans="1:1" x14ac:dyDescent="0.3">
      <c r="A309" s="81" t="str">
        <f t="shared" si="4"/>
        <v/>
      </c>
    </row>
    <row r="310" spans="1:1" x14ac:dyDescent="0.3">
      <c r="A310" s="81" t="str">
        <f t="shared" si="4"/>
        <v/>
      </c>
    </row>
    <row r="311" spans="1:1" x14ac:dyDescent="0.3">
      <c r="A311" s="81" t="str">
        <f t="shared" si="4"/>
        <v/>
      </c>
    </row>
    <row r="312" spans="1:1" x14ac:dyDescent="0.3">
      <c r="A312" s="81" t="str">
        <f t="shared" si="4"/>
        <v/>
      </c>
    </row>
    <row r="313" spans="1:1" x14ac:dyDescent="0.3">
      <c r="A313" s="81" t="str">
        <f t="shared" si="4"/>
        <v/>
      </c>
    </row>
    <row r="314" spans="1:1" x14ac:dyDescent="0.3">
      <c r="A314" s="81" t="str">
        <f t="shared" si="4"/>
        <v/>
      </c>
    </row>
    <row r="315" spans="1:1" x14ac:dyDescent="0.3">
      <c r="A315" s="81" t="str">
        <f t="shared" si="4"/>
        <v/>
      </c>
    </row>
    <row r="316" spans="1:1" x14ac:dyDescent="0.3">
      <c r="A316" s="81" t="str">
        <f t="shared" si="4"/>
        <v/>
      </c>
    </row>
    <row r="317" spans="1:1" x14ac:dyDescent="0.3">
      <c r="A317" s="81" t="str">
        <f t="shared" si="4"/>
        <v/>
      </c>
    </row>
    <row r="318" spans="1:1" x14ac:dyDescent="0.3">
      <c r="A318" s="81" t="str">
        <f t="shared" si="4"/>
        <v/>
      </c>
    </row>
    <row r="319" spans="1:1" x14ac:dyDescent="0.3">
      <c r="A319" s="81" t="str">
        <f t="shared" si="4"/>
        <v/>
      </c>
    </row>
    <row r="320" spans="1:1" x14ac:dyDescent="0.3">
      <c r="A320" s="81" t="str">
        <f t="shared" si="4"/>
        <v/>
      </c>
    </row>
    <row r="321" spans="1:1" x14ac:dyDescent="0.3">
      <c r="A321" s="81" t="str">
        <f t="shared" si="4"/>
        <v/>
      </c>
    </row>
    <row r="322" spans="1:1" x14ac:dyDescent="0.3">
      <c r="A322" s="81" t="str">
        <f t="shared" si="4"/>
        <v/>
      </c>
    </row>
    <row r="323" spans="1:1" x14ac:dyDescent="0.3">
      <c r="A323" s="81" t="str">
        <f t="shared" ref="A323:A386" si="5">B323&amp;C323</f>
        <v/>
      </c>
    </row>
    <row r="324" spans="1:1" x14ac:dyDescent="0.3">
      <c r="A324" s="81" t="str">
        <f t="shared" si="5"/>
        <v/>
      </c>
    </row>
    <row r="325" spans="1:1" x14ac:dyDescent="0.3">
      <c r="A325" s="81" t="str">
        <f t="shared" si="5"/>
        <v/>
      </c>
    </row>
    <row r="326" spans="1:1" x14ac:dyDescent="0.3">
      <c r="A326" s="81" t="str">
        <f t="shared" si="5"/>
        <v/>
      </c>
    </row>
    <row r="327" spans="1:1" x14ac:dyDescent="0.3">
      <c r="A327" s="81" t="str">
        <f t="shared" si="5"/>
        <v/>
      </c>
    </row>
    <row r="328" spans="1:1" x14ac:dyDescent="0.3">
      <c r="A328" s="81" t="str">
        <f t="shared" si="5"/>
        <v/>
      </c>
    </row>
    <row r="329" spans="1:1" x14ac:dyDescent="0.3">
      <c r="A329" s="81" t="str">
        <f t="shared" si="5"/>
        <v/>
      </c>
    </row>
    <row r="330" spans="1:1" x14ac:dyDescent="0.3">
      <c r="A330" s="81" t="str">
        <f t="shared" si="5"/>
        <v/>
      </c>
    </row>
    <row r="331" spans="1:1" x14ac:dyDescent="0.3">
      <c r="A331" s="81" t="str">
        <f t="shared" si="5"/>
        <v/>
      </c>
    </row>
    <row r="332" spans="1:1" x14ac:dyDescent="0.3">
      <c r="A332" s="81" t="str">
        <f t="shared" si="5"/>
        <v/>
      </c>
    </row>
    <row r="333" spans="1:1" x14ac:dyDescent="0.3">
      <c r="A333" s="81" t="str">
        <f t="shared" si="5"/>
        <v/>
      </c>
    </row>
    <row r="334" spans="1:1" x14ac:dyDescent="0.3">
      <c r="A334" s="81" t="str">
        <f t="shared" si="5"/>
        <v/>
      </c>
    </row>
    <row r="335" spans="1:1" x14ac:dyDescent="0.3">
      <c r="A335" s="81" t="str">
        <f t="shared" si="5"/>
        <v/>
      </c>
    </row>
    <row r="336" spans="1:1" x14ac:dyDescent="0.3">
      <c r="A336" s="81" t="str">
        <f t="shared" si="5"/>
        <v/>
      </c>
    </row>
    <row r="337" spans="1:1" x14ac:dyDescent="0.3">
      <c r="A337" s="81" t="str">
        <f t="shared" si="5"/>
        <v/>
      </c>
    </row>
    <row r="338" spans="1:1" x14ac:dyDescent="0.3">
      <c r="A338" s="81" t="str">
        <f t="shared" si="5"/>
        <v/>
      </c>
    </row>
    <row r="339" spans="1:1" x14ac:dyDescent="0.3">
      <c r="A339" s="81" t="str">
        <f t="shared" si="5"/>
        <v/>
      </c>
    </row>
    <row r="340" spans="1:1" x14ac:dyDescent="0.3">
      <c r="A340" s="81" t="str">
        <f t="shared" si="5"/>
        <v/>
      </c>
    </row>
    <row r="341" spans="1:1" x14ac:dyDescent="0.3">
      <c r="A341" s="81" t="str">
        <f t="shared" si="5"/>
        <v/>
      </c>
    </row>
    <row r="342" spans="1:1" x14ac:dyDescent="0.3">
      <c r="A342" s="81" t="str">
        <f t="shared" si="5"/>
        <v/>
      </c>
    </row>
    <row r="343" spans="1:1" x14ac:dyDescent="0.3">
      <c r="A343" s="81" t="str">
        <f t="shared" si="5"/>
        <v/>
      </c>
    </row>
    <row r="344" spans="1:1" x14ac:dyDescent="0.3">
      <c r="A344" s="81" t="str">
        <f t="shared" si="5"/>
        <v/>
      </c>
    </row>
    <row r="345" spans="1:1" x14ac:dyDescent="0.3">
      <c r="A345" s="81" t="str">
        <f t="shared" si="5"/>
        <v/>
      </c>
    </row>
    <row r="346" spans="1:1" x14ac:dyDescent="0.3">
      <c r="A346" s="81" t="str">
        <f t="shared" si="5"/>
        <v/>
      </c>
    </row>
    <row r="347" spans="1:1" x14ac:dyDescent="0.3">
      <c r="A347" s="81" t="str">
        <f t="shared" si="5"/>
        <v/>
      </c>
    </row>
    <row r="348" spans="1:1" x14ac:dyDescent="0.3">
      <c r="A348" s="81" t="str">
        <f t="shared" si="5"/>
        <v/>
      </c>
    </row>
    <row r="349" spans="1:1" x14ac:dyDescent="0.3">
      <c r="A349" s="81" t="str">
        <f t="shared" si="5"/>
        <v/>
      </c>
    </row>
    <row r="350" spans="1:1" x14ac:dyDescent="0.3">
      <c r="A350" s="81" t="str">
        <f t="shared" si="5"/>
        <v/>
      </c>
    </row>
    <row r="351" spans="1:1" x14ac:dyDescent="0.3">
      <c r="A351" s="81" t="str">
        <f t="shared" si="5"/>
        <v/>
      </c>
    </row>
    <row r="352" spans="1:1" x14ac:dyDescent="0.3">
      <c r="A352" s="81" t="str">
        <f t="shared" si="5"/>
        <v/>
      </c>
    </row>
    <row r="353" spans="1:1" x14ac:dyDescent="0.3">
      <c r="A353" s="81" t="str">
        <f t="shared" si="5"/>
        <v/>
      </c>
    </row>
    <row r="354" spans="1:1" x14ac:dyDescent="0.3">
      <c r="A354" s="81" t="str">
        <f t="shared" si="5"/>
        <v/>
      </c>
    </row>
    <row r="355" spans="1:1" x14ac:dyDescent="0.3">
      <c r="A355" s="81" t="str">
        <f t="shared" si="5"/>
        <v/>
      </c>
    </row>
    <row r="356" spans="1:1" x14ac:dyDescent="0.3">
      <c r="A356" s="81" t="str">
        <f t="shared" si="5"/>
        <v/>
      </c>
    </row>
    <row r="357" spans="1:1" x14ac:dyDescent="0.3">
      <c r="A357" s="81" t="str">
        <f t="shared" si="5"/>
        <v/>
      </c>
    </row>
    <row r="358" spans="1:1" x14ac:dyDescent="0.3">
      <c r="A358" s="81" t="str">
        <f t="shared" si="5"/>
        <v/>
      </c>
    </row>
    <row r="359" spans="1:1" x14ac:dyDescent="0.3">
      <c r="A359" s="81" t="str">
        <f t="shared" si="5"/>
        <v/>
      </c>
    </row>
    <row r="360" spans="1:1" x14ac:dyDescent="0.3">
      <c r="A360" s="81" t="str">
        <f t="shared" si="5"/>
        <v/>
      </c>
    </row>
    <row r="361" spans="1:1" x14ac:dyDescent="0.3">
      <c r="A361" s="81" t="str">
        <f t="shared" si="5"/>
        <v/>
      </c>
    </row>
    <row r="362" spans="1:1" x14ac:dyDescent="0.3">
      <c r="A362" s="81" t="str">
        <f t="shared" si="5"/>
        <v/>
      </c>
    </row>
    <row r="363" spans="1:1" x14ac:dyDescent="0.3">
      <c r="A363" s="81" t="str">
        <f t="shared" si="5"/>
        <v/>
      </c>
    </row>
    <row r="364" spans="1:1" x14ac:dyDescent="0.3">
      <c r="A364" s="81" t="str">
        <f t="shared" si="5"/>
        <v/>
      </c>
    </row>
    <row r="365" spans="1:1" x14ac:dyDescent="0.3">
      <c r="A365" s="81" t="str">
        <f t="shared" si="5"/>
        <v/>
      </c>
    </row>
    <row r="366" spans="1:1" x14ac:dyDescent="0.3">
      <c r="A366" s="81" t="str">
        <f t="shared" si="5"/>
        <v/>
      </c>
    </row>
    <row r="367" spans="1:1" x14ac:dyDescent="0.3">
      <c r="A367" s="81" t="str">
        <f t="shared" si="5"/>
        <v/>
      </c>
    </row>
    <row r="368" spans="1:1" x14ac:dyDescent="0.3">
      <c r="A368" s="81" t="str">
        <f t="shared" si="5"/>
        <v/>
      </c>
    </row>
    <row r="369" spans="1:1" x14ac:dyDescent="0.3">
      <c r="A369" s="81" t="str">
        <f t="shared" si="5"/>
        <v/>
      </c>
    </row>
    <row r="370" spans="1:1" x14ac:dyDescent="0.3">
      <c r="A370" s="81" t="str">
        <f t="shared" si="5"/>
        <v/>
      </c>
    </row>
    <row r="371" spans="1:1" x14ac:dyDescent="0.3">
      <c r="A371" s="81" t="str">
        <f t="shared" si="5"/>
        <v/>
      </c>
    </row>
    <row r="372" spans="1:1" x14ac:dyDescent="0.3">
      <c r="A372" s="81" t="str">
        <f t="shared" si="5"/>
        <v/>
      </c>
    </row>
    <row r="373" spans="1:1" x14ac:dyDescent="0.3">
      <c r="A373" s="81" t="str">
        <f t="shared" si="5"/>
        <v/>
      </c>
    </row>
    <row r="374" spans="1:1" x14ac:dyDescent="0.3">
      <c r="A374" s="81" t="str">
        <f t="shared" si="5"/>
        <v/>
      </c>
    </row>
    <row r="375" spans="1:1" x14ac:dyDescent="0.3">
      <c r="A375" s="81" t="str">
        <f t="shared" si="5"/>
        <v/>
      </c>
    </row>
    <row r="376" spans="1:1" x14ac:dyDescent="0.3">
      <c r="A376" s="81" t="str">
        <f t="shared" si="5"/>
        <v/>
      </c>
    </row>
    <row r="377" spans="1:1" x14ac:dyDescent="0.3">
      <c r="A377" s="81" t="str">
        <f t="shared" si="5"/>
        <v/>
      </c>
    </row>
    <row r="378" spans="1:1" x14ac:dyDescent="0.3">
      <c r="A378" s="81" t="str">
        <f t="shared" si="5"/>
        <v/>
      </c>
    </row>
    <row r="379" spans="1:1" x14ac:dyDescent="0.3">
      <c r="A379" s="81" t="str">
        <f t="shared" si="5"/>
        <v/>
      </c>
    </row>
    <row r="380" spans="1:1" x14ac:dyDescent="0.3">
      <c r="A380" s="81" t="str">
        <f t="shared" si="5"/>
        <v/>
      </c>
    </row>
    <row r="381" spans="1:1" x14ac:dyDescent="0.3">
      <c r="A381" s="81" t="str">
        <f t="shared" si="5"/>
        <v/>
      </c>
    </row>
    <row r="382" spans="1:1" x14ac:dyDescent="0.3">
      <c r="A382" s="81" t="str">
        <f t="shared" si="5"/>
        <v/>
      </c>
    </row>
    <row r="383" spans="1:1" x14ac:dyDescent="0.3">
      <c r="A383" s="81" t="str">
        <f t="shared" si="5"/>
        <v/>
      </c>
    </row>
    <row r="384" spans="1:1" x14ac:dyDescent="0.3">
      <c r="A384" s="81" t="str">
        <f t="shared" si="5"/>
        <v/>
      </c>
    </row>
    <row r="385" spans="1:1" x14ac:dyDescent="0.3">
      <c r="A385" s="81" t="str">
        <f t="shared" si="5"/>
        <v/>
      </c>
    </row>
    <row r="386" spans="1:1" x14ac:dyDescent="0.3">
      <c r="A386" s="81" t="str">
        <f t="shared" si="5"/>
        <v/>
      </c>
    </row>
    <row r="387" spans="1:1" x14ac:dyDescent="0.3">
      <c r="A387" s="81" t="str">
        <f t="shared" ref="A387:A450" si="6">B387&amp;C387</f>
        <v/>
      </c>
    </row>
    <row r="388" spans="1:1" x14ac:dyDescent="0.3">
      <c r="A388" s="81" t="str">
        <f t="shared" si="6"/>
        <v/>
      </c>
    </row>
    <row r="389" spans="1:1" x14ac:dyDescent="0.3">
      <c r="A389" s="81" t="str">
        <f t="shared" si="6"/>
        <v/>
      </c>
    </row>
    <row r="390" spans="1:1" x14ac:dyDescent="0.3">
      <c r="A390" s="81" t="str">
        <f t="shared" si="6"/>
        <v/>
      </c>
    </row>
    <row r="391" spans="1:1" x14ac:dyDescent="0.3">
      <c r="A391" s="81" t="str">
        <f t="shared" si="6"/>
        <v/>
      </c>
    </row>
    <row r="392" spans="1:1" x14ac:dyDescent="0.3">
      <c r="A392" s="81" t="str">
        <f t="shared" si="6"/>
        <v/>
      </c>
    </row>
    <row r="393" spans="1:1" x14ac:dyDescent="0.3">
      <c r="A393" s="81" t="str">
        <f t="shared" si="6"/>
        <v/>
      </c>
    </row>
    <row r="394" spans="1:1" x14ac:dyDescent="0.3">
      <c r="A394" s="81" t="str">
        <f t="shared" si="6"/>
        <v/>
      </c>
    </row>
    <row r="395" spans="1:1" x14ac:dyDescent="0.3">
      <c r="A395" s="81" t="str">
        <f t="shared" si="6"/>
        <v/>
      </c>
    </row>
    <row r="396" spans="1:1" x14ac:dyDescent="0.3">
      <c r="A396" s="81" t="str">
        <f t="shared" si="6"/>
        <v/>
      </c>
    </row>
    <row r="397" spans="1:1" x14ac:dyDescent="0.3">
      <c r="A397" s="81" t="str">
        <f t="shared" si="6"/>
        <v/>
      </c>
    </row>
    <row r="398" spans="1:1" x14ac:dyDescent="0.3">
      <c r="A398" s="81" t="str">
        <f t="shared" si="6"/>
        <v/>
      </c>
    </row>
    <row r="399" spans="1:1" x14ac:dyDescent="0.3">
      <c r="A399" s="81" t="str">
        <f t="shared" si="6"/>
        <v/>
      </c>
    </row>
    <row r="400" spans="1:1" x14ac:dyDescent="0.3">
      <c r="A400" s="81" t="str">
        <f t="shared" si="6"/>
        <v/>
      </c>
    </row>
    <row r="401" spans="1:1" x14ac:dyDescent="0.3">
      <c r="A401" s="81" t="str">
        <f t="shared" si="6"/>
        <v/>
      </c>
    </row>
    <row r="402" spans="1:1" x14ac:dyDescent="0.3">
      <c r="A402" s="81" t="str">
        <f t="shared" si="6"/>
        <v/>
      </c>
    </row>
    <row r="403" spans="1:1" x14ac:dyDescent="0.3">
      <c r="A403" s="81" t="str">
        <f t="shared" si="6"/>
        <v/>
      </c>
    </row>
    <row r="404" spans="1:1" x14ac:dyDescent="0.3">
      <c r="A404" s="81" t="str">
        <f t="shared" si="6"/>
        <v/>
      </c>
    </row>
    <row r="405" spans="1:1" x14ac:dyDescent="0.3">
      <c r="A405" s="81" t="str">
        <f t="shared" si="6"/>
        <v/>
      </c>
    </row>
    <row r="406" spans="1:1" x14ac:dyDescent="0.3">
      <c r="A406" s="81" t="str">
        <f t="shared" si="6"/>
        <v/>
      </c>
    </row>
    <row r="407" spans="1:1" x14ac:dyDescent="0.3">
      <c r="A407" s="81" t="str">
        <f t="shared" si="6"/>
        <v/>
      </c>
    </row>
    <row r="408" spans="1:1" x14ac:dyDescent="0.3">
      <c r="A408" s="81" t="str">
        <f t="shared" si="6"/>
        <v/>
      </c>
    </row>
    <row r="409" spans="1:1" x14ac:dyDescent="0.3">
      <c r="A409" s="81" t="str">
        <f t="shared" si="6"/>
        <v/>
      </c>
    </row>
    <row r="410" spans="1:1" x14ac:dyDescent="0.3">
      <c r="A410" s="81" t="str">
        <f t="shared" si="6"/>
        <v/>
      </c>
    </row>
    <row r="411" spans="1:1" x14ac:dyDescent="0.3">
      <c r="A411" s="81" t="str">
        <f t="shared" si="6"/>
        <v/>
      </c>
    </row>
    <row r="412" spans="1:1" x14ac:dyDescent="0.3">
      <c r="A412" s="81" t="str">
        <f t="shared" si="6"/>
        <v/>
      </c>
    </row>
    <row r="413" spans="1:1" x14ac:dyDescent="0.3">
      <c r="A413" s="81" t="str">
        <f t="shared" si="6"/>
        <v/>
      </c>
    </row>
    <row r="414" spans="1:1" x14ac:dyDescent="0.3">
      <c r="A414" s="81" t="str">
        <f t="shared" si="6"/>
        <v/>
      </c>
    </row>
    <row r="415" spans="1:1" x14ac:dyDescent="0.3">
      <c r="A415" s="81" t="str">
        <f t="shared" si="6"/>
        <v/>
      </c>
    </row>
    <row r="416" spans="1:1" x14ac:dyDescent="0.3">
      <c r="A416" s="81" t="str">
        <f t="shared" si="6"/>
        <v/>
      </c>
    </row>
    <row r="417" spans="1:1" x14ac:dyDescent="0.3">
      <c r="A417" s="81" t="str">
        <f t="shared" si="6"/>
        <v/>
      </c>
    </row>
    <row r="418" spans="1:1" x14ac:dyDescent="0.3">
      <c r="A418" s="81" t="str">
        <f t="shared" si="6"/>
        <v/>
      </c>
    </row>
    <row r="419" spans="1:1" x14ac:dyDescent="0.3">
      <c r="A419" s="81" t="str">
        <f t="shared" si="6"/>
        <v/>
      </c>
    </row>
    <row r="420" spans="1:1" x14ac:dyDescent="0.3">
      <c r="A420" s="81" t="str">
        <f t="shared" si="6"/>
        <v/>
      </c>
    </row>
    <row r="421" spans="1:1" x14ac:dyDescent="0.3">
      <c r="A421" s="81" t="str">
        <f t="shared" si="6"/>
        <v/>
      </c>
    </row>
    <row r="422" spans="1:1" x14ac:dyDescent="0.3">
      <c r="A422" s="81" t="str">
        <f t="shared" si="6"/>
        <v/>
      </c>
    </row>
    <row r="423" spans="1:1" x14ac:dyDescent="0.3">
      <c r="A423" s="81" t="str">
        <f t="shared" si="6"/>
        <v/>
      </c>
    </row>
    <row r="424" spans="1:1" x14ac:dyDescent="0.3">
      <c r="A424" s="81" t="str">
        <f t="shared" si="6"/>
        <v/>
      </c>
    </row>
    <row r="425" spans="1:1" x14ac:dyDescent="0.3">
      <c r="A425" s="81" t="str">
        <f t="shared" si="6"/>
        <v/>
      </c>
    </row>
    <row r="426" spans="1:1" x14ac:dyDescent="0.3">
      <c r="A426" s="81" t="str">
        <f t="shared" si="6"/>
        <v/>
      </c>
    </row>
    <row r="427" spans="1:1" x14ac:dyDescent="0.3">
      <c r="A427" s="81" t="str">
        <f t="shared" si="6"/>
        <v/>
      </c>
    </row>
    <row r="428" spans="1:1" x14ac:dyDescent="0.3">
      <c r="A428" s="81" t="str">
        <f t="shared" si="6"/>
        <v/>
      </c>
    </row>
    <row r="429" spans="1:1" x14ac:dyDescent="0.3">
      <c r="A429" s="81" t="str">
        <f t="shared" si="6"/>
        <v/>
      </c>
    </row>
    <row r="430" spans="1:1" x14ac:dyDescent="0.3">
      <c r="A430" s="81" t="str">
        <f t="shared" si="6"/>
        <v/>
      </c>
    </row>
    <row r="431" spans="1:1" x14ac:dyDescent="0.3">
      <c r="A431" s="81" t="str">
        <f t="shared" si="6"/>
        <v/>
      </c>
    </row>
    <row r="432" spans="1:1" x14ac:dyDescent="0.3">
      <c r="A432" s="81" t="str">
        <f t="shared" si="6"/>
        <v/>
      </c>
    </row>
    <row r="433" spans="1:1" x14ac:dyDescent="0.3">
      <c r="A433" s="81" t="str">
        <f t="shared" si="6"/>
        <v/>
      </c>
    </row>
    <row r="434" spans="1:1" x14ac:dyDescent="0.3">
      <c r="A434" s="81" t="str">
        <f t="shared" si="6"/>
        <v/>
      </c>
    </row>
    <row r="435" spans="1:1" x14ac:dyDescent="0.3">
      <c r="A435" s="81" t="str">
        <f t="shared" si="6"/>
        <v/>
      </c>
    </row>
    <row r="436" spans="1:1" x14ac:dyDescent="0.3">
      <c r="A436" s="81" t="str">
        <f t="shared" si="6"/>
        <v/>
      </c>
    </row>
    <row r="437" spans="1:1" x14ac:dyDescent="0.3">
      <c r="A437" s="81" t="str">
        <f t="shared" si="6"/>
        <v/>
      </c>
    </row>
    <row r="438" spans="1:1" x14ac:dyDescent="0.3">
      <c r="A438" s="81" t="str">
        <f t="shared" si="6"/>
        <v/>
      </c>
    </row>
    <row r="439" spans="1:1" x14ac:dyDescent="0.3">
      <c r="A439" s="81" t="str">
        <f t="shared" si="6"/>
        <v/>
      </c>
    </row>
    <row r="440" spans="1:1" x14ac:dyDescent="0.3">
      <c r="A440" s="81" t="str">
        <f t="shared" si="6"/>
        <v/>
      </c>
    </row>
    <row r="441" spans="1:1" x14ac:dyDescent="0.3">
      <c r="A441" s="81" t="str">
        <f t="shared" si="6"/>
        <v/>
      </c>
    </row>
    <row r="442" spans="1:1" x14ac:dyDescent="0.3">
      <c r="A442" s="81" t="str">
        <f t="shared" si="6"/>
        <v/>
      </c>
    </row>
    <row r="443" spans="1:1" x14ac:dyDescent="0.3">
      <c r="A443" s="81" t="str">
        <f t="shared" si="6"/>
        <v/>
      </c>
    </row>
    <row r="444" spans="1:1" x14ac:dyDescent="0.3">
      <c r="A444" s="81" t="str">
        <f t="shared" si="6"/>
        <v/>
      </c>
    </row>
    <row r="445" spans="1:1" x14ac:dyDescent="0.3">
      <c r="A445" s="81" t="str">
        <f t="shared" si="6"/>
        <v/>
      </c>
    </row>
    <row r="446" spans="1:1" x14ac:dyDescent="0.3">
      <c r="A446" s="81" t="str">
        <f t="shared" si="6"/>
        <v/>
      </c>
    </row>
    <row r="447" spans="1:1" x14ac:dyDescent="0.3">
      <c r="A447" s="81" t="str">
        <f t="shared" si="6"/>
        <v/>
      </c>
    </row>
    <row r="448" spans="1:1" x14ac:dyDescent="0.3">
      <c r="A448" s="81" t="str">
        <f t="shared" si="6"/>
        <v/>
      </c>
    </row>
    <row r="449" spans="1:1" x14ac:dyDescent="0.3">
      <c r="A449" s="81" t="str">
        <f t="shared" si="6"/>
        <v/>
      </c>
    </row>
    <row r="450" spans="1:1" x14ac:dyDescent="0.3">
      <c r="A450" s="81" t="str">
        <f t="shared" si="6"/>
        <v/>
      </c>
    </row>
    <row r="451" spans="1:1" x14ac:dyDescent="0.3">
      <c r="A451" s="81" t="str">
        <f t="shared" ref="A451:A461" si="7">B451&amp;C451</f>
        <v/>
      </c>
    </row>
    <row r="452" spans="1:1" x14ac:dyDescent="0.3">
      <c r="A452" s="81" t="str">
        <f t="shared" si="7"/>
        <v/>
      </c>
    </row>
    <row r="453" spans="1:1" x14ac:dyDescent="0.3">
      <c r="A453" s="81" t="str">
        <f t="shared" si="7"/>
        <v/>
      </c>
    </row>
    <row r="454" spans="1:1" x14ac:dyDescent="0.3">
      <c r="A454" s="81" t="str">
        <f t="shared" si="7"/>
        <v/>
      </c>
    </row>
    <row r="455" spans="1:1" x14ac:dyDescent="0.3">
      <c r="A455" s="81" t="str">
        <f t="shared" si="7"/>
        <v/>
      </c>
    </row>
    <row r="456" spans="1:1" x14ac:dyDescent="0.3">
      <c r="A456" s="81" t="str">
        <f t="shared" si="7"/>
        <v/>
      </c>
    </row>
    <row r="457" spans="1:1" x14ac:dyDescent="0.3">
      <c r="A457" s="81" t="str">
        <f t="shared" si="7"/>
        <v/>
      </c>
    </row>
    <row r="458" spans="1:1" x14ac:dyDescent="0.3">
      <c r="A458" s="81" t="str">
        <f t="shared" si="7"/>
        <v/>
      </c>
    </row>
    <row r="459" spans="1:1" x14ac:dyDescent="0.3">
      <c r="A459" s="81" t="str">
        <f t="shared" si="7"/>
        <v/>
      </c>
    </row>
    <row r="460" spans="1:1" x14ac:dyDescent="0.3">
      <c r="A460" s="81" t="str">
        <f t="shared" si="7"/>
        <v/>
      </c>
    </row>
    <row r="461" spans="1:1" x14ac:dyDescent="0.3">
      <c r="A461" s="81" t="str">
        <f t="shared" si="7"/>
        <v/>
      </c>
    </row>
    <row r="462" spans="1:1" x14ac:dyDescent="0.3">
      <c r="A462" s="81" t="str">
        <f t="shared" ref="A462:A469" si="8">B462&amp;C462</f>
        <v/>
      </c>
    </row>
    <row r="463" spans="1:1" x14ac:dyDescent="0.3">
      <c r="A463" s="81" t="str">
        <f t="shared" si="8"/>
        <v/>
      </c>
    </row>
    <row r="464" spans="1:1" x14ac:dyDescent="0.3">
      <c r="A464" s="81" t="str">
        <f t="shared" si="8"/>
        <v/>
      </c>
    </row>
    <row r="465" spans="1:1" x14ac:dyDescent="0.3">
      <c r="A465" s="81" t="str">
        <f t="shared" si="8"/>
        <v/>
      </c>
    </row>
    <row r="466" spans="1:1" x14ac:dyDescent="0.3">
      <c r="A466" s="81" t="str">
        <f t="shared" si="8"/>
        <v/>
      </c>
    </row>
    <row r="467" spans="1:1" x14ac:dyDescent="0.3">
      <c r="A467" s="81" t="str">
        <f t="shared" si="8"/>
        <v/>
      </c>
    </row>
    <row r="468" spans="1:1" x14ac:dyDescent="0.3">
      <c r="A468" s="81" t="str">
        <f t="shared" si="8"/>
        <v/>
      </c>
    </row>
    <row r="469" spans="1:1" x14ac:dyDescent="0.3">
      <c r="A469" s="81" t="str">
        <f t="shared" si="8"/>
        <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7160B-F461-4C19-9FF6-1EAC6EBD0FC8}">
  <sheetPr>
    <tabColor rgb="FF92D050"/>
  </sheetPr>
  <dimension ref="A1:I3"/>
  <sheetViews>
    <sheetView workbookViewId="0">
      <selection activeCell="B2" sqref="B2:J11"/>
    </sheetView>
  </sheetViews>
  <sheetFormatPr baseColWidth="10" defaultRowHeight="14.4" x14ac:dyDescent="0.3"/>
  <cols>
    <col min="1" max="1" width="2.88671875" customWidth="1"/>
    <col min="2" max="3" width="6" bestFit="1" customWidth="1"/>
    <col min="4" max="4" width="24.6640625" bestFit="1" customWidth="1"/>
  </cols>
  <sheetData>
    <row r="1" spans="1:9" s="2" customFormat="1" x14ac:dyDescent="0.3">
      <c r="B1" s="2" t="s">
        <v>0</v>
      </c>
      <c r="C1" s="2" t="s">
        <v>1</v>
      </c>
      <c r="D1" s="2" t="s">
        <v>2</v>
      </c>
      <c r="E1" s="2" t="s">
        <v>606</v>
      </c>
      <c r="F1" s="2" t="s">
        <v>360</v>
      </c>
      <c r="G1" s="2" t="s">
        <v>359</v>
      </c>
      <c r="H1" s="2" t="s">
        <v>607</v>
      </c>
      <c r="I1" s="2" t="s">
        <v>1091</v>
      </c>
    </row>
    <row r="2" spans="1:9" x14ac:dyDescent="0.3">
      <c r="A2" s="81" t="str">
        <f>B2&amp;C2</f>
        <v>9290050000</v>
      </c>
      <c r="B2">
        <v>92900</v>
      </c>
      <c r="C2">
        <v>50000</v>
      </c>
      <c r="D2" t="s">
        <v>6</v>
      </c>
      <c r="E2">
        <v>41518.449999999997</v>
      </c>
      <c r="F2">
        <v>41518.449999999997</v>
      </c>
      <c r="G2">
        <v>0</v>
      </c>
      <c r="H2">
        <v>0</v>
      </c>
    </row>
    <row r="3" spans="1:9" x14ac:dyDescent="0.3">
      <c r="E3">
        <v>41518.449999999997</v>
      </c>
      <c r="F3">
        <v>41518.449999999997</v>
      </c>
      <c r="G3">
        <v>0</v>
      </c>
      <c r="H3">
        <v>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2E681-9275-4677-82C9-5C2402368003}">
  <sheetPr>
    <tabColor rgb="FF92D050"/>
  </sheetPr>
  <dimension ref="A1:I469"/>
  <sheetViews>
    <sheetView topLeftCell="A112" workbookViewId="0">
      <selection activeCell="B2" sqref="B2:J11"/>
    </sheetView>
  </sheetViews>
  <sheetFormatPr baseColWidth="10" defaultRowHeight="14.4" x14ac:dyDescent="0.3"/>
  <cols>
    <col min="1" max="1" width="2.109375" customWidth="1"/>
    <col min="3" max="3" width="16" customWidth="1"/>
    <col min="4" max="4" width="46.88671875" customWidth="1"/>
  </cols>
  <sheetData>
    <row r="1" spans="1:9" s="2" customFormat="1" x14ac:dyDescent="0.3">
      <c r="B1" s="2" t="s">
        <v>0</v>
      </c>
      <c r="C1" s="2" t="s">
        <v>1</v>
      </c>
      <c r="D1" s="2" t="s">
        <v>2</v>
      </c>
      <c r="E1" s="2" t="s">
        <v>606</v>
      </c>
      <c r="F1" s="2" t="s">
        <v>360</v>
      </c>
      <c r="G1" s="2" t="s">
        <v>359</v>
      </c>
      <c r="H1" s="2" t="s">
        <v>607</v>
      </c>
      <c r="I1" s="2" t="s">
        <v>1091</v>
      </c>
    </row>
    <row r="2" spans="1:9" x14ac:dyDescent="0.3">
      <c r="A2" s="81" t="str">
        <f>B2&amp;C2</f>
        <v>1300063200</v>
      </c>
      <c r="B2">
        <v>13000</v>
      </c>
      <c r="C2">
        <v>63200</v>
      </c>
      <c r="D2" t="s">
        <v>614</v>
      </c>
      <c r="E2">
        <v>0</v>
      </c>
      <c r="F2">
        <v>52787.31</v>
      </c>
      <c r="G2">
        <v>42690.16</v>
      </c>
      <c r="H2">
        <v>0</v>
      </c>
      <c r="I2">
        <v>4688.75</v>
      </c>
    </row>
    <row r="3" spans="1:9" x14ac:dyDescent="0.3">
      <c r="A3" s="81" t="str">
        <f t="shared" ref="A3:A66" si="0">B3&amp;C3</f>
        <v>1320062304</v>
      </c>
      <c r="B3">
        <v>13200</v>
      </c>
      <c r="C3">
        <v>62304</v>
      </c>
      <c r="D3" t="s">
        <v>615</v>
      </c>
      <c r="E3">
        <v>1600</v>
      </c>
      <c r="F3">
        <v>19748.79</v>
      </c>
      <c r="G3">
        <v>18148.79</v>
      </c>
      <c r="H3">
        <v>18148.79</v>
      </c>
      <c r="I3">
        <v>1600</v>
      </c>
    </row>
    <row r="4" spans="1:9" x14ac:dyDescent="0.3">
      <c r="A4" s="81" t="str">
        <f t="shared" si="0"/>
        <v>1320062305</v>
      </c>
      <c r="B4">
        <v>13200</v>
      </c>
      <c r="C4">
        <v>62305</v>
      </c>
      <c r="D4" t="s">
        <v>616</v>
      </c>
      <c r="E4">
        <v>1600</v>
      </c>
      <c r="F4">
        <v>19748.79</v>
      </c>
      <c r="G4">
        <v>18148.79</v>
      </c>
      <c r="H4">
        <v>18148.79</v>
      </c>
      <c r="I4">
        <v>1600</v>
      </c>
    </row>
    <row r="5" spans="1:9" x14ac:dyDescent="0.3">
      <c r="A5" s="81" t="str">
        <f t="shared" si="0"/>
        <v>1320062300</v>
      </c>
      <c r="B5">
        <v>13200</v>
      </c>
      <c r="C5">
        <v>62300</v>
      </c>
      <c r="D5" t="s">
        <v>85</v>
      </c>
      <c r="E5">
        <v>2000</v>
      </c>
      <c r="F5">
        <v>2000</v>
      </c>
      <c r="G5">
        <v>6523.02</v>
      </c>
      <c r="H5">
        <v>6523.01</v>
      </c>
      <c r="I5">
        <v>-4523.0200000000004</v>
      </c>
    </row>
    <row r="6" spans="1:9" x14ac:dyDescent="0.3">
      <c r="A6" s="81" t="str">
        <f t="shared" si="0"/>
        <v>1320062302</v>
      </c>
      <c r="B6">
        <v>13200</v>
      </c>
      <c r="C6">
        <v>62302</v>
      </c>
      <c r="D6" t="s">
        <v>617</v>
      </c>
      <c r="E6">
        <v>0</v>
      </c>
      <c r="F6">
        <v>0</v>
      </c>
      <c r="G6">
        <v>0</v>
      </c>
      <c r="H6">
        <v>0</v>
      </c>
      <c r="I6">
        <v>0</v>
      </c>
    </row>
    <row r="7" spans="1:9" x14ac:dyDescent="0.3">
      <c r="A7" s="81" t="str">
        <f t="shared" si="0"/>
        <v>1320062303</v>
      </c>
      <c r="B7">
        <v>13200</v>
      </c>
      <c r="C7">
        <v>62303</v>
      </c>
      <c r="D7" t="s">
        <v>618</v>
      </c>
      <c r="E7">
        <v>0</v>
      </c>
      <c r="F7">
        <v>0</v>
      </c>
      <c r="G7">
        <v>0</v>
      </c>
      <c r="H7">
        <v>0</v>
      </c>
      <c r="I7">
        <v>0</v>
      </c>
    </row>
    <row r="8" spans="1:9" x14ac:dyDescent="0.3">
      <c r="A8" s="81" t="str">
        <f t="shared" si="0"/>
        <v>1330062300</v>
      </c>
      <c r="B8">
        <v>13300</v>
      </c>
      <c r="C8">
        <v>62300</v>
      </c>
      <c r="D8" t="s">
        <v>619</v>
      </c>
      <c r="E8">
        <v>0</v>
      </c>
      <c r="F8">
        <v>0</v>
      </c>
      <c r="G8">
        <v>4201.63</v>
      </c>
      <c r="H8">
        <v>4201.63</v>
      </c>
      <c r="I8">
        <v>-4201.63</v>
      </c>
    </row>
    <row r="9" spans="1:9" x14ac:dyDescent="0.3">
      <c r="A9" s="81" t="str">
        <f t="shared" si="0"/>
        <v>1330062500</v>
      </c>
      <c r="B9">
        <v>13300</v>
      </c>
      <c r="C9">
        <v>62500</v>
      </c>
      <c r="D9" t="s">
        <v>92</v>
      </c>
      <c r="E9">
        <v>2500</v>
      </c>
      <c r="F9">
        <v>2500</v>
      </c>
      <c r="G9">
        <v>1515.79</v>
      </c>
      <c r="H9">
        <v>1515.79</v>
      </c>
      <c r="I9">
        <v>984.21</v>
      </c>
    </row>
    <row r="10" spans="1:9" x14ac:dyDescent="0.3">
      <c r="A10" s="81" t="str">
        <f t="shared" si="0"/>
        <v>1330062503</v>
      </c>
      <c r="B10">
        <v>13300</v>
      </c>
      <c r="C10">
        <v>62503</v>
      </c>
      <c r="D10" t="s">
        <v>620</v>
      </c>
      <c r="E10">
        <v>1600</v>
      </c>
      <c r="F10">
        <v>19748.79</v>
      </c>
      <c r="G10">
        <v>18148.79</v>
      </c>
      <c r="H10">
        <v>18148.79</v>
      </c>
      <c r="I10">
        <v>1600</v>
      </c>
    </row>
    <row r="11" spans="1:9" x14ac:dyDescent="0.3">
      <c r="A11" s="81" t="str">
        <f t="shared" si="0"/>
        <v>1330062504</v>
      </c>
      <c r="B11">
        <v>13300</v>
      </c>
      <c r="C11">
        <v>62504</v>
      </c>
      <c r="D11" t="s">
        <v>621</v>
      </c>
      <c r="E11">
        <v>1600</v>
      </c>
      <c r="F11">
        <v>17172.7</v>
      </c>
      <c r="G11">
        <v>15572.71</v>
      </c>
      <c r="H11">
        <v>15572.71</v>
      </c>
      <c r="I11">
        <v>1599.99</v>
      </c>
    </row>
    <row r="12" spans="1:9" x14ac:dyDescent="0.3">
      <c r="A12" s="81" t="str">
        <f t="shared" si="0"/>
        <v>1330062501</v>
      </c>
      <c r="B12">
        <v>13300</v>
      </c>
      <c r="C12">
        <v>62501</v>
      </c>
      <c r="D12" t="s">
        <v>622</v>
      </c>
      <c r="E12">
        <v>0</v>
      </c>
      <c r="F12">
        <v>0</v>
      </c>
      <c r="G12">
        <v>0</v>
      </c>
      <c r="H12">
        <v>0</v>
      </c>
      <c r="I12">
        <v>0</v>
      </c>
    </row>
    <row r="13" spans="1:9" x14ac:dyDescent="0.3">
      <c r="A13" s="81" t="str">
        <f t="shared" si="0"/>
        <v>1330062502</v>
      </c>
      <c r="B13">
        <v>13300</v>
      </c>
      <c r="C13">
        <v>62502</v>
      </c>
      <c r="D13" t="s">
        <v>623</v>
      </c>
      <c r="E13">
        <v>0</v>
      </c>
      <c r="F13">
        <v>0</v>
      </c>
      <c r="G13">
        <v>0</v>
      </c>
      <c r="H13">
        <v>0</v>
      </c>
      <c r="I13">
        <v>0</v>
      </c>
    </row>
    <row r="14" spans="1:9" x14ac:dyDescent="0.3">
      <c r="A14" s="81" t="str">
        <f t="shared" si="0"/>
        <v>1340062500</v>
      </c>
      <c r="B14">
        <v>13400</v>
      </c>
      <c r="C14">
        <v>62500</v>
      </c>
      <c r="D14" t="s">
        <v>624</v>
      </c>
      <c r="E14">
        <v>0</v>
      </c>
      <c r="F14">
        <v>2904</v>
      </c>
      <c r="G14">
        <v>2904</v>
      </c>
      <c r="H14">
        <v>2904</v>
      </c>
      <c r="I14">
        <v>0</v>
      </c>
    </row>
    <row r="15" spans="1:9" x14ac:dyDescent="0.3">
      <c r="A15" s="81" t="str">
        <f t="shared" si="0"/>
        <v>1340062501</v>
      </c>
      <c r="B15">
        <v>13400</v>
      </c>
      <c r="C15">
        <v>62501</v>
      </c>
      <c r="D15" t="s">
        <v>625</v>
      </c>
      <c r="E15">
        <v>0</v>
      </c>
      <c r="F15">
        <v>1452</v>
      </c>
      <c r="G15">
        <v>1429.37</v>
      </c>
      <c r="H15">
        <v>1429.37</v>
      </c>
      <c r="I15">
        <v>22.63</v>
      </c>
    </row>
    <row r="16" spans="1:9" x14ac:dyDescent="0.3">
      <c r="A16" s="81" t="str">
        <f t="shared" si="0"/>
        <v>1340062502</v>
      </c>
      <c r="B16">
        <v>13400</v>
      </c>
      <c r="C16">
        <v>62502</v>
      </c>
      <c r="D16" t="s">
        <v>626</v>
      </c>
      <c r="E16">
        <v>0</v>
      </c>
      <c r="F16">
        <v>0</v>
      </c>
      <c r="G16">
        <v>0</v>
      </c>
      <c r="H16">
        <v>0</v>
      </c>
      <c r="I16">
        <v>0</v>
      </c>
    </row>
    <row r="17" spans="1:9" x14ac:dyDescent="0.3">
      <c r="A17" s="81" t="str">
        <f t="shared" si="0"/>
        <v>1340060905</v>
      </c>
      <c r="B17">
        <v>13400</v>
      </c>
      <c r="C17">
        <v>60905</v>
      </c>
      <c r="D17" t="s">
        <v>363</v>
      </c>
      <c r="E17">
        <v>0</v>
      </c>
      <c r="F17">
        <v>4522.16</v>
      </c>
      <c r="G17">
        <v>4522.16</v>
      </c>
      <c r="H17">
        <v>4522.16</v>
      </c>
      <c r="I17">
        <v>0</v>
      </c>
    </row>
    <row r="18" spans="1:9" x14ac:dyDescent="0.3">
      <c r="A18" s="81" t="str">
        <f t="shared" si="0"/>
        <v>1340060906</v>
      </c>
      <c r="B18">
        <v>13400</v>
      </c>
      <c r="C18">
        <v>60906</v>
      </c>
      <c r="D18" t="s">
        <v>627</v>
      </c>
      <c r="E18">
        <v>4800</v>
      </c>
      <c r="F18">
        <v>4800</v>
      </c>
      <c r="G18">
        <v>0</v>
      </c>
      <c r="H18">
        <v>0</v>
      </c>
      <c r="I18">
        <v>4800</v>
      </c>
    </row>
    <row r="19" spans="1:9" x14ac:dyDescent="0.3">
      <c r="A19" s="81" t="str">
        <f t="shared" si="0"/>
        <v>1360063300</v>
      </c>
      <c r="B19">
        <v>13600</v>
      </c>
      <c r="C19">
        <v>63300</v>
      </c>
      <c r="D19" t="s">
        <v>628</v>
      </c>
      <c r="E19">
        <v>0</v>
      </c>
      <c r="F19">
        <v>7042.68</v>
      </c>
      <c r="G19">
        <v>9982.5</v>
      </c>
      <c r="H19">
        <v>9982.5</v>
      </c>
      <c r="I19">
        <v>-2939.82</v>
      </c>
    </row>
    <row r="20" spans="1:9" x14ac:dyDescent="0.3">
      <c r="A20" s="81" t="str">
        <f t="shared" si="0"/>
        <v>1360063301</v>
      </c>
      <c r="B20">
        <v>13600</v>
      </c>
      <c r="C20">
        <v>63301</v>
      </c>
      <c r="D20" t="s">
        <v>629</v>
      </c>
      <c r="E20">
        <v>0</v>
      </c>
      <c r="F20">
        <v>6655</v>
      </c>
      <c r="G20">
        <v>6655</v>
      </c>
      <c r="H20">
        <v>6655</v>
      </c>
      <c r="I20">
        <v>0</v>
      </c>
    </row>
    <row r="21" spans="1:9" x14ac:dyDescent="0.3">
      <c r="A21" s="81" t="str">
        <f t="shared" si="0"/>
        <v>1510060900</v>
      </c>
      <c r="B21">
        <v>15100</v>
      </c>
      <c r="C21">
        <v>60900</v>
      </c>
      <c r="D21" t="s">
        <v>630</v>
      </c>
      <c r="E21">
        <v>0</v>
      </c>
      <c r="F21">
        <v>26165.1</v>
      </c>
      <c r="G21">
        <v>29072.33</v>
      </c>
      <c r="H21">
        <v>0</v>
      </c>
      <c r="I21">
        <v>-2907.23</v>
      </c>
    </row>
    <row r="22" spans="1:9" x14ac:dyDescent="0.3">
      <c r="A22" s="81" t="str">
        <f t="shared" si="0"/>
        <v>1510061900</v>
      </c>
      <c r="B22">
        <v>15100</v>
      </c>
      <c r="C22">
        <v>61900</v>
      </c>
      <c r="D22" t="s">
        <v>631</v>
      </c>
      <c r="E22">
        <v>0</v>
      </c>
      <c r="F22">
        <v>7860.99</v>
      </c>
      <c r="G22">
        <v>51412.9</v>
      </c>
      <c r="H22">
        <v>50106.1</v>
      </c>
      <c r="I22">
        <v>-43551.91</v>
      </c>
    </row>
    <row r="23" spans="1:9" x14ac:dyDescent="0.3">
      <c r="A23" s="81" t="str">
        <f t="shared" si="0"/>
        <v>1510062500</v>
      </c>
      <c r="B23">
        <v>15100</v>
      </c>
      <c r="C23">
        <v>62500</v>
      </c>
      <c r="D23" t="s">
        <v>632</v>
      </c>
      <c r="E23">
        <v>0</v>
      </c>
      <c r="F23">
        <v>122182.46</v>
      </c>
      <c r="G23">
        <v>329.7</v>
      </c>
      <c r="H23">
        <v>329.7</v>
      </c>
      <c r="I23">
        <v>121852.76</v>
      </c>
    </row>
    <row r="24" spans="1:9" x14ac:dyDescent="0.3">
      <c r="A24" s="81" t="str">
        <f t="shared" si="0"/>
        <v>1532061901</v>
      </c>
      <c r="B24">
        <v>15320</v>
      </c>
      <c r="C24">
        <v>61901</v>
      </c>
      <c r="D24" t="s">
        <v>633</v>
      </c>
      <c r="E24">
        <v>0</v>
      </c>
      <c r="F24">
        <v>21852.77</v>
      </c>
      <c r="G24">
        <v>21852.77</v>
      </c>
      <c r="H24">
        <v>21852.77</v>
      </c>
      <c r="I24">
        <v>0</v>
      </c>
    </row>
    <row r="25" spans="1:9" x14ac:dyDescent="0.3">
      <c r="A25" s="81" t="str">
        <f t="shared" si="0"/>
        <v>1532061904</v>
      </c>
      <c r="B25">
        <v>15320</v>
      </c>
      <c r="C25">
        <v>61904</v>
      </c>
      <c r="D25" t="s">
        <v>634</v>
      </c>
      <c r="E25">
        <v>0</v>
      </c>
      <c r="F25">
        <v>618878.38</v>
      </c>
      <c r="G25">
        <v>14036</v>
      </c>
      <c r="H25">
        <v>0</v>
      </c>
      <c r="I25">
        <v>604842.38</v>
      </c>
    </row>
    <row r="26" spans="1:9" x14ac:dyDescent="0.3">
      <c r="A26" s="81" t="str">
        <f t="shared" si="0"/>
        <v>1532061905</v>
      </c>
      <c r="B26">
        <v>15320</v>
      </c>
      <c r="C26">
        <v>61905</v>
      </c>
      <c r="D26" t="s">
        <v>635</v>
      </c>
      <c r="E26">
        <v>0</v>
      </c>
      <c r="F26">
        <v>3630</v>
      </c>
      <c r="G26">
        <v>10164.01</v>
      </c>
      <c r="H26">
        <v>4986.17</v>
      </c>
      <c r="I26">
        <v>-6534.01</v>
      </c>
    </row>
    <row r="27" spans="1:9" x14ac:dyDescent="0.3">
      <c r="A27" s="81" t="str">
        <f t="shared" si="0"/>
        <v>1532061906</v>
      </c>
      <c r="B27">
        <v>15320</v>
      </c>
      <c r="C27">
        <v>61906</v>
      </c>
      <c r="D27" t="s">
        <v>636</v>
      </c>
      <c r="E27">
        <v>0</v>
      </c>
      <c r="F27">
        <v>13014</v>
      </c>
      <c r="G27">
        <v>0</v>
      </c>
      <c r="H27">
        <v>0</v>
      </c>
      <c r="I27">
        <v>13014</v>
      </c>
    </row>
    <row r="28" spans="1:9" x14ac:dyDescent="0.3">
      <c r="A28" s="81" t="str">
        <f t="shared" si="0"/>
        <v>1532061908</v>
      </c>
      <c r="B28">
        <v>15320</v>
      </c>
      <c r="C28">
        <v>61908</v>
      </c>
      <c r="D28" t="s">
        <v>364</v>
      </c>
      <c r="E28">
        <v>38823.550000000003</v>
      </c>
      <c r="F28">
        <v>47101.79</v>
      </c>
      <c r="G28">
        <v>0</v>
      </c>
      <c r="H28">
        <v>0</v>
      </c>
      <c r="I28">
        <v>-24.36</v>
      </c>
    </row>
    <row r="29" spans="1:9" x14ac:dyDescent="0.3">
      <c r="A29" s="81" t="str">
        <f t="shared" si="0"/>
        <v>1532061909</v>
      </c>
      <c r="B29">
        <v>15320</v>
      </c>
      <c r="C29">
        <v>61909</v>
      </c>
      <c r="D29" t="s">
        <v>637</v>
      </c>
      <c r="E29">
        <v>9600</v>
      </c>
      <c r="F29">
        <v>57998.79</v>
      </c>
      <c r="G29">
        <v>48398.8</v>
      </c>
      <c r="H29">
        <v>40813.97</v>
      </c>
      <c r="I29">
        <v>9599.99</v>
      </c>
    </row>
    <row r="30" spans="1:9" x14ac:dyDescent="0.3">
      <c r="A30" s="81" t="str">
        <f t="shared" si="0"/>
        <v>1532061910</v>
      </c>
      <c r="B30">
        <v>15320</v>
      </c>
      <c r="C30">
        <v>61910</v>
      </c>
      <c r="D30" t="s">
        <v>1303</v>
      </c>
      <c r="E30">
        <v>8000</v>
      </c>
      <c r="F30">
        <v>14534</v>
      </c>
      <c r="G30">
        <v>0</v>
      </c>
      <c r="H30">
        <v>0</v>
      </c>
      <c r="I30">
        <v>14534</v>
      </c>
    </row>
    <row r="31" spans="1:9" x14ac:dyDescent="0.3">
      <c r="A31" s="81" t="str">
        <f t="shared" si="0"/>
        <v>1532062500</v>
      </c>
      <c r="B31">
        <v>15320</v>
      </c>
      <c r="C31">
        <v>62500</v>
      </c>
      <c r="D31" t="s">
        <v>639</v>
      </c>
      <c r="E31">
        <v>0</v>
      </c>
      <c r="F31">
        <v>17282.93</v>
      </c>
      <c r="G31">
        <v>17282.43</v>
      </c>
      <c r="H31">
        <v>17282.43</v>
      </c>
      <c r="I31">
        <v>0.5</v>
      </c>
    </row>
    <row r="32" spans="1:9" x14ac:dyDescent="0.3">
      <c r="A32" s="81" t="str">
        <f t="shared" si="0"/>
        <v>1532062502</v>
      </c>
      <c r="B32">
        <v>15320</v>
      </c>
      <c r="C32">
        <v>62502</v>
      </c>
      <c r="D32" t="s">
        <v>640</v>
      </c>
      <c r="E32">
        <v>0</v>
      </c>
      <c r="F32">
        <v>18131.55</v>
      </c>
      <c r="G32">
        <v>0</v>
      </c>
      <c r="H32">
        <v>0</v>
      </c>
      <c r="I32">
        <v>18131.55</v>
      </c>
    </row>
    <row r="33" spans="1:9" x14ac:dyDescent="0.3">
      <c r="A33" s="81" t="str">
        <f t="shared" si="0"/>
        <v>1532060901</v>
      </c>
      <c r="B33">
        <v>15320</v>
      </c>
      <c r="C33">
        <v>60901</v>
      </c>
      <c r="D33" t="s">
        <v>105</v>
      </c>
      <c r="E33">
        <v>1000</v>
      </c>
      <c r="F33">
        <v>1000</v>
      </c>
      <c r="G33">
        <v>0</v>
      </c>
      <c r="H33">
        <v>0</v>
      </c>
      <c r="I33">
        <v>1000</v>
      </c>
    </row>
    <row r="34" spans="1:9" x14ac:dyDescent="0.3">
      <c r="A34" s="81" t="str">
        <f t="shared" si="0"/>
        <v>1532061900</v>
      </c>
      <c r="B34">
        <v>15320</v>
      </c>
      <c r="C34">
        <v>61900</v>
      </c>
      <c r="D34" t="s">
        <v>87</v>
      </c>
      <c r="E34">
        <v>28000</v>
      </c>
      <c r="F34">
        <v>28000</v>
      </c>
      <c r="G34">
        <v>15598.29</v>
      </c>
      <c r="H34">
        <v>15598.29</v>
      </c>
      <c r="I34">
        <v>12401.71</v>
      </c>
    </row>
    <row r="35" spans="1:9" x14ac:dyDescent="0.3">
      <c r="A35" s="81" t="str">
        <f t="shared" si="0"/>
        <v>1532061902</v>
      </c>
      <c r="B35">
        <v>15320</v>
      </c>
      <c r="C35">
        <v>61902</v>
      </c>
      <c r="D35" t="s">
        <v>641</v>
      </c>
      <c r="E35">
        <v>0</v>
      </c>
      <c r="F35">
        <v>17031.259999999998</v>
      </c>
      <c r="G35">
        <v>10365.36</v>
      </c>
      <c r="H35">
        <v>10365.36</v>
      </c>
      <c r="I35">
        <v>0</v>
      </c>
    </row>
    <row r="36" spans="1:9" x14ac:dyDescent="0.3">
      <c r="A36" s="81" t="str">
        <f t="shared" si="0"/>
        <v>1532061903</v>
      </c>
      <c r="B36">
        <v>15320</v>
      </c>
      <c r="C36">
        <v>61903</v>
      </c>
      <c r="D36" t="s">
        <v>642</v>
      </c>
      <c r="E36">
        <v>0</v>
      </c>
      <c r="F36">
        <v>0</v>
      </c>
      <c r="G36">
        <v>0</v>
      </c>
      <c r="H36">
        <v>0</v>
      </c>
      <c r="I36">
        <v>0</v>
      </c>
    </row>
    <row r="37" spans="1:9" x14ac:dyDescent="0.3">
      <c r="A37" s="81" t="str">
        <f t="shared" si="0"/>
        <v>1532061911</v>
      </c>
      <c r="B37">
        <v>15320</v>
      </c>
      <c r="C37">
        <v>61911</v>
      </c>
      <c r="D37" t="s">
        <v>643</v>
      </c>
      <c r="E37">
        <v>20000</v>
      </c>
      <c r="F37">
        <v>20000</v>
      </c>
      <c r="G37">
        <v>0</v>
      </c>
      <c r="H37">
        <v>0</v>
      </c>
      <c r="I37">
        <v>-17487.28</v>
      </c>
    </row>
    <row r="38" spans="1:9" x14ac:dyDescent="0.3">
      <c r="A38" s="81" t="str">
        <f t="shared" si="0"/>
        <v>1532062300</v>
      </c>
      <c r="B38">
        <v>15320</v>
      </c>
      <c r="C38">
        <v>62300</v>
      </c>
      <c r="D38" t="s">
        <v>86</v>
      </c>
      <c r="E38">
        <v>4000</v>
      </c>
      <c r="F38">
        <v>4000</v>
      </c>
      <c r="G38">
        <v>1237.46</v>
      </c>
      <c r="H38">
        <v>1237.46</v>
      </c>
      <c r="I38">
        <v>2762.54</v>
      </c>
    </row>
    <row r="39" spans="1:9" x14ac:dyDescent="0.3">
      <c r="A39" s="81" t="str">
        <f t="shared" si="0"/>
        <v>1532062501</v>
      </c>
      <c r="B39">
        <v>15320</v>
      </c>
      <c r="C39">
        <v>62501</v>
      </c>
      <c r="D39" t="s">
        <v>163</v>
      </c>
      <c r="E39">
        <v>0</v>
      </c>
      <c r="F39">
        <v>0</v>
      </c>
      <c r="G39">
        <v>1825.89</v>
      </c>
      <c r="H39">
        <v>1825.89</v>
      </c>
      <c r="I39">
        <v>-1825.89</v>
      </c>
    </row>
    <row r="40" spans="1:9" x14ac:dyDescent="0.3">
      <c r="A40" s="81" t="str">
        <f t="shared" si="0"/>
        <v>1532062505</v>
      </c>
      <c r="B40">
        <v>15320</v>
      </c>
      <c r="C40">
        <v>62505</v>
      </c>
      <c r="D40" t="s">
        <v>644</v>
      </c>
      <c r="E40">
        <v>5000</v>
      </c>
      <c r="F40">
        <v>5000</v>
      </c>
      <c r="G40">
        <v>0</v>
      </c>
      <c r="H40">
        <v>0</v>
      </c>
      <c r="I40">
        <v>0</v>
      </c>
    </row>
    <row r="41" spans="1:9" x14ac:dyDescent="0.3">
      <c r="A41" s="81" t="str">
        <f t="shared" si="0"/>
        <v>1610060900</v>
      </c>
      <c r="B41">
        <v>16100</v>
      </c>
      <c r="C41">
        <v>60900</v>
      </c>
      <c r="D41" t="s">
        <v>365</v>
      </c>
      <c r="E41">
        <v>0</v>
      </c>
      <c r="F41">
        <v>0</v>
      </c>
      <c r="G41">
        <v>0</v>
      </c>
      <c r="H41">
        <v>0</v>
      </c>
      <c r="I41">
        <v>0</v>
      </c>
    </row>
    <row r="42" spans="1:9" x14ac:dyDescent="0.3">
      <c r="A42" s="81" t="str">
        <f t="shared" si="0"/>
        <v>1610063300</v>
      </c>
      <c r="B42">
        <v>16100</v>
      </c>
      <c r="C42">
        <v>63300</v>
      </c>
      <c r="D42" t="s">
        <v>645</v>
      </c>
      <c r="E42">
        <v>5200</v>
      </c>
      <c r="F42">
        <v>5200</v>
      </c>
      <c r="G42">
        <v>0</v>
      </c>
      <c r="H42">
        <v>0</v>
      </c>
      <c r="I42">
        <v>5200</v>
      </c>
    </row>
    <row r="43" spans="1:9" x14ac:dyDescent="0.3">
      <c r="A43" s="81" t="str">
        <f t="shared" si="0"/>
        <v>1621062500</v>
      </c>
      <c r="B43">
        <v>16210</v>
      </c>
      <c r="C43">
        <v>62500</v>
      </c>
      <c r="D43" t="s">
        <v>646</v>
      </c>
      <c r="E43">
        <v>0</v>
      </c>
      <c r="F43">
        <v>2299</v>
      </c>
      <c r="G43">
        <v>2299</v>
      </c>
      <c r="H43">
        <v>2299</v>
      </c>
      <c r="I43">
        <v>0</v>
      </c>
    </row>
    <row r="44" spans="1:9" x14ac:dyDescent="0.3">
      <c r="A44" s="81" t="str">
        <f t="shared" si="0"/>
        <v>1621062501</v>
      </c>
      <c r="B44">
        <v>16210</v>
      </c>
      <c r="C44">
        <v>62501</v>
      </c>
      <c r="D44" t="s">
        <v>647</v>
      </c>
      <c r="E44">
        <v>0</v>
      </c>
      <c r="F44">
        <v>1149.5</v>
      </c>
      <c r="G44">
        <v>1149.49</v>
      </c>
      <c r="H44">
        <v>1149.49</v>
      </c>
      <c r="I44">
        <v>0.01</v>
      </c>
    </row>
    <row r="45" spans="1:9" x14ac:dyDescent="0.3">
      <c r="A45" s="81" t="str">
        <f t="shared" si="0"/>
        <v>1630063300</v>
      </c>
      <c r="B45">
        <v>16300</v>
      </c>
      <c r="C45">
        <v>63300</v>
      </c>
      <c r="D45" t="s">
        <v>164</v>
      </c>
      <c r="E45">
        <v>2000</v>
      </c>
      <c r="F45">
        <v>2000</v>
      </c>
      <c r="G45">
        <v>0</v>
      </c>
      <c r="H45">
        <v>0</v>
      </c>
      <c r="I45">
        <v>2000</v>
      </c>
    </row>
    <row r="46" spans="1:9" x14ac:dyDescent="0.3">
      <c r="A46" s="81" t="str">
        <f t="shared" si="0"/>
        <v>1650063306</v>
      </c>
      <c r="B46">
        <v>16500</v>
      </c>
      <c r="C46">
        <v>63306</v>
      </c>
      <c r="D46" t="s">
        <v>648</v>
      </c>
      <c r="E46">
        <v>0</v>
      </c>
      <c r="F46">
        <v>14399</v>
      </c>
      <c r="G46">
        <v>13975.5</v>
      </c>
      <c r="H46">
        <v>13975.5</v>
      </c>
      <c r="I46">
        <v>423.5</v>
      </c>
    </row>
    <row r="47" spans="1:9" x14ac:dyDescent="0.3">
      <c r="A47" s="81" t="str">
        <f t="shared" si="0"/>
        <v>1650063307</v>
      </c>
      <c r="B47">
        <v>16500</v>
      </c>
      <c r="C47">
        <v>63307</v>
      </c>
      <c r="D47" t="s">
        <v>649</v>
      </c>
      <c r="E47">
        <v>2000</v>
      </c>
      <c r="F47">
        <v>20148.79</v>
      </c>
      <c r="G47">
        <v>18061.669999999998</v>
      </c>
      <c r="H47">
        <v>18061.669999999998</v>
      </c>
      <c r="I47">
        <v>2087.12</v>
      </c>
    </row>
    <row r="48" spans="1:9" x14ac:dyDescent="0.3">
      <c r="A48" s="81" t="str">
        <f t="shared" si="0"/>
        <v>1650063308</v>
      </c>
      <c r="B48">
        <v>16500</v>
      </c>
      <c r="C48">
        <v>63308</v>
      </c>
      <c r="D48" t="s">
        <v>650</v>
      </c>
      <c r="E48">
        <v>2000</v>
      </c>
      <c r="F48">
        <v>20148.79</v>
      </c>
      <c r="G48">
        <v>18061.669999999998</v>
      </c>
      <c r="H48">
        <v>18061.669999999998</v>
      </c>
      <c r="I48">
        <v>2087.12</v>
      </c>
    </row>
    <row r="49" spans="1:9" x14ac:dyDescent="0.3">
      <c r="A49" s="81" t="str">
        <f t="shared" si="0"/>
        <v>1650063600</v>
      </c>
      <c r="B49">
        <v>16500</v>
      </c>
      <c r="C49">
        <v>63600</v>
      </c>
      <c r="D49" t="s">
        <v>651</v>
      </c>
      <c r="E49">
        <v>0</v>
      </c>
      <c r="F49">
        <v>14407.71</v>
      </c>
      <c r="G49">
        <v>0</v>
      </c>
      <c r="H49">
        <v>0</v>
      </c>
      <c r="I49">
        <v>14407.71</v>
      </c>
    </row>
    <row r="50" spans="1:9" x14ac:dyDescent="0.3">
      <c r="A50" s="81" t="str">
        <f t="shared" si="0"/>
        <v>1650064100</v>
      </c>
      <c r="B50">
        <v>16500</v>
      </c>
      <c r="C50">
        <v>64100</v>
      </c>
      <c r="D50" t="s">
        <v>652</v>
      </c>
      <c r="E50">
        <v>0</v>
      </c>
      <c r="F50">
        <v>14476.44</v>
      </c>
      <c r="G50">
        <v>18095.55</v>
      </c>
      <c r="H50">
        <v>18095.55</v>
      </c>
      <c r="I50">
        <v>-3619.11</v>
      </c>
    </row>
    <row r="51" spans="1:9" x14ac:dyDescent="0.3">
      <c r="A51" s="81" t="str">
        <f t="shared" si="0"/>
        <v>1650064101</v>
      </c>
      <c r="B51">
        <v>16500</v>
      </c>
      <c r="C51">
        <v>64101</v>
      </c>
      <c r="D51" t="s">
        <v>653</v>
      </c>
      <c r="E51">
        <v>0</v>
      </c>
      <c r="F51">
        <v>14480</v>
      </c>
      <c r="G51">
        <v>0</v>
      </c>
      <c r="H51">
        <v>0</v>
      </c>
      <c r="I51">
        <v>14480</v>
      </c>
    </row>
    <row r="52" spans="1:9" x14ac:dyDescent="0.3">
      <c r="A52" s="81" t="str">
        <f t="shared" si="0"/>
        <v>1650063300</v>
      </c>
      <c r="B52">
        <v>16500</v>
      </c>
      <c r="C52">
        <v>63300</v>
      </c>
      <c r="D52" t="s">
        <v>165</v>
      </c>
      <c r="E52">
        <v>8000</v>
      </c>
      <c r="F52">
        <v>8000</v>
      </c>
      <c r="G52">
        <v>4621.72</v>
      </c>
      <c r="H52">
        <v>4621.72</v>
      </c>
      <c r="I52">
        <v>3378.28</v>
      </c>
    </row>
    <row r="53" spans="1:9" x14ac:dyDescent="0.3">
      <c r="A53" s="81" t="str">
        <f t="shared" si="0"/>
        <v>1650063309</v>
      </c>
      <c r="B53">
        <v>16500</v>
      </c>
      <c r="C53">
        <v>63309</v>
      </c>
      <c r="D53" t="s">
        <v>654</v>
      </c>
      <c r="E53">
        <v>14000</v>
      </c>
      <c r="F53">
        <v>28407.71</v>
      </c>
      <c r="G53">
        <v>18009.64</v>
      </c>
      <c r="H53">
        <v>18009.64</v>
      </c>
      <c r="I53">
        <v>10398.07</v>
      </c>
    </row>
    <row r="54" spans="1:9" x14ac:dyDescent="0.3">
      <c r="A54" s="81" t="str">
        <f t="shared" si="0"/>
        <v>1700060900</v>
      </c>
      <c r="B54">
        <v>17000</v>
      </c>
      <c r="C54">
        <v>60900</v>
      </c>
      <c r="D54" t="s">
        <v>655</v>
      </c>
      <c r="E54">
        <v>0</v>
      </c>
      <c r="F54">
        <v>0</v>
      </c>
      <c r="G54">
        <v>2541</v>
      </c>
      <c r="H54">
        <v>968</v>
      </c>
      <c r="I54">
        <v>-2541</v>
      </c>
    </row>
    <row r="55" spans="1:9" x14ac:dyDescent="0.3">
      <c r="A55" s="81" t="str">
        <f t="shared" si="0"/>
        <v>1700062100</v>
      </c>
      <c r="B55">
        <v>17000</v>
      </c>
      <c r="C55">
        <v>62100</v>
      </c>
      <c r="D55" t="s">
        <v>656</v>
      </c>
      <c r="E55">
        <v>2000</v>
      </c>
      <c r="F55">
        <v>14352.82</v>
      </c>
      <c r="G55">
        <v>12352.83</v>
      </c>
      <c r="H55">
        <v>12352.83</v>
      </c>
      <c r="I55">
        <v>1999.99</v>
      </c>
    </row>
    <row r="56" spans="1:9" x14ac:dyDescent="0.3">
      <c r="A56" s="81" t="str">
        <f t="shared" si="0"/>
        <v>1700062101</v>
      </c>
      <c r="B56">
        <v>17000</v>
      </c>
      <c r="C56">
        <v>62101</v>
      </c>
      <c r="D56" t="s">
        <v>657</v>
      </c>
      <c r="E56">
        <v>0</v>
      </c>
      <c r="F56">
        <v>33452.870000000003</v>
      </c>
      <c r="G56">
        <v>33452.870000000003</v>
      </c>
      <c r="H56">
        <v>33452.870000000003</v>
      </c>
      <c r="I56">
        <v>0</v>
      </c>
    </row>
    <row r="57" spans="1:9" x14ac:dyDescent="0.3">
      <c r="A57" s="81" t="str">
        <f t="shared" si="0"/>
        <v>1700062400</v>
      </c>
      <c r="B57">
        <v>17000</v>
      </c>
      <c r="C57">
        <v>62400</v>
      </c>
      <c r="D57" t="s">
        <v>658</v>
      </c>
      <c r="E57">
        <v>0</v>
      </c>
      <c r="F57">
        <v>0</v>
      </c>
      <c r="G57">
        <v>16751.240000000002</v>
      </c>
      <c r="H57">
        <v>16751.240000000002</v>
      </c>
      <c r="I57">
        <v>-16751.240000000002</v>
      </c>
    </row>
    <row r="58" spans="1:9" x14ac:dyDescent="0.3">
      <c r="A58" s="81" t="str">
        <f t="shared" si="0"/>
        <v>1710062300</v>
      </c>
      <c r="B58">
        <v>17100</v>
      </c>
      <c r="C58">
        <v>62300</v>
      </c>
      <c r="D58" t="s">
        <v>659</v>
      </c>
      <c r="E58">
        <v>0</v>
      </c>
      <c r="F58">
        <v>18149.41</v>
      </c>
      <c r="G58">
        <v>18118.16</v>
      </c>
      <c r="H58">
        <v>18118.16</v>
      </c>
      <c r="I58">
        <v>31.25</v>
      </c>
    </row>
    <row r="59" spans="1:9" x14ac:dyDescent="0.3">
      <c r="A59" s="81" t="str">
        <f t="shared" si="0"/>
        <v>1710061900</v>
      </c>
      <c r="B59">
        <v>17100</v>
      </c>
      <c r="C59">
        <v>61900</v>
      </c>
      <c r="D59" t="s">
        <v>660</v>
      </c>
      <c r="E59">
        <v>9000</v>
      </c>
      <c r="F59">
        <v>9000</v>
      </c>
      <c r="G59">
        <v>8956.42</v>
      </c>
      <c r="H59">
        <v>8956.42</v>
      </c>
      <c r="I59">
        <v>43.58</v>
      </c>
    </row>
    <row r="60" spans="1:9" x14ac:dyDescent="0.3">
      <c r="A60" s="81" t="str">
        <f t="shared" si="0"/>
        <v>1710062500</v>
      </c>
      <c r="B60">
        <v>17100</v>
      </c>
      <c r="C60">
        <v>62500</v>
      </c>
      <c r="D60" t="s">
        <v>661</v>
      </c>
      <c r="E60">
        <v>5000</v>
      </c>
      <c r="F60">
        <v>8971.23</v>
      </c>
      <c r="G60">
        <v>1591.99</v>
      </c>
      <c r="H60">
        <v>1591.99</v>
      </c>
      <c r="I60">
        <v>0</v>
      </c>
    </row>
    <row r="61" spans="1:9" x14ac:dyDescent="0.3">
      <c r="A61" s="81" t="str">
        <f t="shared" si="0"/>
        <v>1710062501</v>
      </c>
      <c r="B61">
        <v>17100</v>
      </c>
      <c r="C61">
        <v>62501</v>
      </c>
      <c r="D61" t="s">
        <v>366</v>
      </c>
      <c r="E61">
        <v>0</v>
      </c>
      <c r="F61">
        <v>0</v>
      </c>
      <c r="G61">
        <v>0</v>
      </c>
      <c r="H61">
        <v>0</v>
      </c>
      <c r="I61">
        <v>0</v>
      </c>
    </row>
    <row r="62" spans="1:9" x14ac:dyDescent="0.3">
      <c r="A62" s="81" t="str">
        <f t="shared" si="0"/>
        <v>1710063100</v>
      </c>
      <c r="B62">
        <v>17100</v>
      </c>
      <c r="C62">
        <v>63100</v>
      </c>
      <c r="D62" t="s">
        <v>367</v>
      </c>
      <c r="E62">
        <v>0</v>
      </c>
      <c r="F62">
        <v>0</v>
      </c>
      <c r="G62">
        <v>0</v>
      </c>
      <c r="H62">
        <v>0</v>
      </c>
      <c r="I62">
        <v>0</v>
      </c>
    </row>
    <row r="63" spans="1:9" x14ac:dyDescent="0.3">
      <c r="A63" s="81" t="str">
        <f t="shared" si="0"/>
        <v>1710063101</v>
      </c>
      <c r="B63">
        <v>17100</v>
      </c>
      <c r="C63">
        <v>63101</v>
      </c>
      <c r="D63" t="s">
        <v>662</v>
      </c>
      <c r="E63">
        <v>0</v>
      </c>
      <c r="F63">
        <v>0</v>
      </c>
      <c r="G63">
        <v>0</v>
      </c>
      <c r="H63">
        <v>0</v>
      </c>
      <c r="I63">
        <v>0</v>
      </c>
    </row>
    <row r="64" spans="1:9" x14ac:dyDescent="0.3">
      <c r="A64" s="81" t="str">
        <f t="shared" si="0"/>
        <v>1710063102</v>
      </c>
      <c r="B64">
        <v>17100</v>
      </c>
      <c r="C64">
        <v>63102</v>
      </c>
      <c r="D64" t="s">
        <v>663</v>
      </c>
      <c r="E64">
        <v>13202</v>
      </c>
      <c r="F64">
        <v>13202</v>
      </c>
      <c r="G64">
        <v>0</v>
      </c>
      <c r="H64">
        <v>0</v>
      </c>
      <c r="I64">
        <v>0</v>
      </c>
    </row>
    <row r="65" spans="1:9" x14ac:dyDescent="0.3">
      <c r="A65" s="81" t="str">
        <f t="shared" si="0"/>
        <v>1710063300</v>
      </c>
      <c r="B65">
        <v>17100</v>
      </c>
      <c r="C65">
        <v>63300</v>
      </c>
      <c r="D65" t="s">
        <v>166</v>
      </c>
      <c r="E65">
        <v>3000</v>
      </c>
      <c r="F65">
        <v>3000</v>
      </c>
      <c r="G65">
        <v>10802.88</v>
      </c>
      <c r="H65">
        <v>8886.24</v>
      </c>
      <c r="I65">
        <v>-7802.88</v>
      </c>
    </row>
    <row r="66" spans="1:9" x14ac:dyDescent="0.3">
      <c r="A66" s="81" t="str">
        <f t="shared" si="0"/>
        <v>1720062300</v>
      </c>
      <c r="B66">
        <v>17200</v>
      </c>
      <c r="C66">
        <v>62300</v>
      </c>
      <c r="D66" t="s">
        <v>664</v>
      </c>
      <c r="E66">
        <v>0</v>
      </c>
      <c r="F66">
        <v>24199.4</v>
      </c>
      <c r="G66">
        <v>24092.93</v>
      </c>
      <c r="H66">
        <v>24092.93</v>
      </c>
      <c r="I66">
        <v>106.47</v>
      </c>
    </row>
    <row r="67" spans="1:9" x14ac:dyDescent="0.3">
      <c r="A67" s="81" t="str">
        <f t="shared" ref="A67:A130" si="1">B67&amp;C67</f>
        <v>1720062301</v>
      </c>
      <c r="B67">
        <v>17200</v>
      </c>
      <c r="C67">
        <v>62301</v>
      </c>
      <c r="D67" t="s">
        <v>665</v>
      </c>
      <c r="E67">
        <v>0</v>
      </c>
      <c r="F67">
        <v>48398.79</v>
      </c>
      <c r="G67">
        <v>48039.42</v>
      </c>
      <c r="H67">
        <v>48039.42</v>
      </c>
      <c r="I67">
        <v>359.37</v>
      </c>
    </row>
    <row r="68" spans="1:9" x14ac:dyDescent="0.3">
      <c r="A68" s="81" t="str">
        <f t="shared" si="1"/>
        <v>1720062302</v>
      </c>
      <c r="B68">
        <v>17200</v>
      </c>
      <c r="C68">
        <v>62302</v>
      </c>
      <c r="D68" t="s">
        <v>666</v>
      </c>
      <c r="E68">
        <v>0</v>
      </c>
      <c r="F68">
        <v>32391.9</v>
      </c>
      <c r="G68">
        <v>0</v>
      </c>
      <c r="H68">
        <v>0</v>
      </c>
      <c r="I68">
        <v>32391.9</v>
      </c>
    </row>
    <row r="69" spans="1:9" x14ac:dyDescent="0.3">
      <c r="A69" s="81" t="str">
        <f t="shared" si="1"/>
        <v>1720062303</v>
      </c>
      <c r="B69">
        <v>17200</v>
      </c>
      <c r="C69">
        <v>62303</v>
      </c>
      <c r="D69" t="s">
        <v>667</v>
      </c>
      <c r="E69">
        <v>0</v>
      </c>
      <c r="F69">
        <v>35991</v>
      </c>
      <c r="G69">
        <v>0</v>
      </c>
      <c r="H69">
        <v>0</v>
      </c>
      <c r="I69">
        <v>35991</v>
      </c>
    </row>
    <row r="70" spans="1:9" x14ac:dyDescent="0.3">
      <c r="A70" s="81" t="str">
        <f t="shared" si="1"/>
        <v>2310062300</v>
      </c>
      <c r="B70">
        <v>23100</v>
      </c>
      <c r="C70">
        <v>62300</v>
      </c>
      <c r="D70" t="s">
        <v>167</v>
      </c>
      <c r="E70">
        <v>0</v>
      </c>
      <c r="F70">
        <v>4000</v>
      </c>
      <c r="G70">
        <v>0</v>
      </c>
      <c r="H70">
        <v>0</v>
      </c>
      <c r="I70">
        <v>4000</v>
      </c>
    </row>
    <row r="71" spans="1:9" x14ac:dyDescent="0.3">
      <c r="A71" s="81" t="str">
        <f t="shared" si="1"/>
        <v>2310162200</v>
      </c>
      <c r="B71">
        <v>23101</v>
      </c>
      <c r="C71">
        <v>62200</v>
      </c>
      <c r="D71" t="s">
        <v>668</v>
      </c>
      <c r="E71">
        <v>0</v>
      </c>
      <c r="F71">
        <v>374219.88</v>
      </c>
      <c r="G71">
        <v>0</v>
      </c>
      <c r="H71">
        <v>0</v>
      </c>
      <c r="I71">
        <v>374219.88</v>
      </c>
    </row>
    <row r="72" spans="1:9" x14ac:dyDescent="0.3">
      <c r="A72" s="81" t="str">
        <f t="shared" si="1"/>
        <v>2310165000</v>
      </c>
      <c r="B72">
        <v>23101</v>
      </c>
      <c r="C72">
        <v>65000</v>
      </c>
      <c r="D72" t="s">
        <v>669</v>
      </c>
      <c r="E72">
        <v>0</v>
      </c>
      <c r="F72">
        <v>0</v>
      </c>
      <c r="G72">
        <v>374219.88</v>
      </c>
      <c r="H72">
        <v>0</v>
      </c>
      <c r="I72">
        <v>-374219.88</v>
      </c>
    </row>
    <row r="73" spans="1:9" x14ac:dyDescent="0.3">
      <c r="A73" s="81" t="str">
        <f t="shared" si="1"/>
        <v>2320063200</v>
      </c>
      <c r="B73">
        <v>23200</v>
      </c>
      <c r="C73">
        <v>63200</v>
      </c>
      <c r="D73" t="s">
        <v>670</v>
      </c>
      <c r="E73">
        <v>0</v>
      </c>
      <c r="F73">
        <v>0</v>
      </c>
      <c r="G73">
        <v>0</v>
      </c>
      <c r="H73">
        <v>0</v>
      </c>
      <c r="I73">
        <v>0</v>
      </c>
    </row>
    <row r="74" spans="1:9" x14ac:dyDescent="0.3">
      <c r="A74" s="81" t="str">
        <f t="shared" si="1"/>
        <v>2411662500</v>
      </c>
      <c r="B74">
        <v>24116</v>
      </c>
      <c r="C74">
        <v>62500</v>
      </c>
      <c r="D74" t="s">
        <v>671</v>
      </c>
      <c r="E74">
        <v>0</v>
      </c>
      <c r="F74">
        <v>1250</v>
      </c>
      <c r="G74">
        <v>1101.0999999999999</v>
      </c>
      <c r="H74">
        <v>1101.0999999999999</v>
      </c>
      <c r="I74">
        <v>148.9</v>
      </c>
    </row>
    <row r="75" spans="1:9" x14ac:dyDescent="0.3">
      <c r="A75" s="81" t="str">
        <f t="shared" si="1"/>
        <v>2411662600</v>
      </c>
      <c r="B75">
        <v>24116</v>
      </c>
      <c r="C75">
        <v>62600</v>
      </c>
      <c r="D75" t="s">
        <v>672</v>
      </c>
      <c r="E75">
        <v>0</v>
      </c>
      <c r="F75">
        <v>1250</v>
      </c>
      <c r="G75">
        <v>0</v>
      </c>
      <c r="H75">
        <v>0</v>
      </c>
      <c r="I75">
        <v>1250</v>
      </c>
    </row>
    <row r="76" spans="1:9" x14ac:dyDescent="0.3">
      <c r="A76" s="81" t="str">
        <f t="shared" si="1"/>
        <v>3210062200</v>
      </c>
      <c r="B76">
        <v>32100</v>
      </c>
      <c r="C76">
        <v>62200</v>
      </c>
      <c r="D76" t="s">
        <v>673</v>
      </c>
      <c r="E76">
        <v>0</v>
      </c>
      <c r="F76">
        <v>195804.31</v>
      </c>
      <c r="G76">
        <v>0</v>
      </c>
      <c r="H76">
        <v>0</v>
      </c>
      <c r="I76">
        <v>195804.31</v>
      </c>
    </row>
    <row r="77" spans="1:9" x14ac:dyDescent="0.3">
      <c r="A77" s="81" t="str">
        <f t="shared" si="1"/>
        <v>3210065000</v>
      </c>
      <c r="B77">
        <v>32100</v>
      </c>
      <c r="C77">
        <v>65000</v>
      </c>
      <c r="D77" t="s">
        <v>674</v>
      </c>
      <c r="E77">
        <v>0</v>
      </c>
      <c r="F77">
        <v>223771.26</v>
      </c>
      <c r="G77">
        <v>326567.99</v>
      </c>
      <c r="H77">
        <v>53334.05</v>
      </c>
      <c r="I77">
        <v>-102836.58</v>
      </c>
    </row>
    <row r="78" spans="1:9" x14ac:dyDescent="0.3">
      <c r="A78" s="81" t="str">
        <f t="shared" si="1"/>
        <v>3240063200</v>
      </c>
      <c r="B78">
        <v>32400</v>
      </c>
      <c r="C78">
        <v>63200</v>
      </c>
      <c r="D78" t="s">
        <v>675</v>
      </c>
      <c r="E78">
        <v>0</v>
      </c>
      <c r="F78">
        <v>11818.54</v>
      </c>
      <c r="G78">
        <v>0</v>
      </c>
      <c r="H78">
        <v>0</v>
      </c>
      <c r="I78">
        <v>11818.54</v>
      </c>
    </row>
    <row r="79" spans="1:9" x14ac:dyDescent="0.3">
      <c r="A79" s="81" t="str">
        <f t="shared" si="1"/>
        <v>3240065000</v>
      </c>
      <c r="B79">
        <v>32400</v>
      </c>
      <c r="C79">
        <v>65000</v>
      </c>
      <c r="D79" t="s">
        <v>676</v>
      </c>
      <c r="E79">
        <v>0</v>
      </c>
      <c r="F79">
        <v>0</v>
      </c>
      <c r="G79">
        <v>0</v>
      </c>
      <c r="H79">
        <v>0</v>
      </c>
      <c r="I79">
        <v>0</v>
      </c>
    </row>
    <row r="80" spans="1:9" x14ac:dyDescent="0.3">
      <c r="A80" s="81" t="str">
        <f t="shared" si="1"/>
        <v>3240062300</v>
      </c>
      <c r="B80">
        <v>32400</v>
      </c>
      <c r="C80">
        <v>62300</v>
      </c>
      <c r="D80" t="s">
        <v>168</v>
      </c>
      <c r="E80">
        <v>500</v>
      </c>
      <c r="F80">
        <v>500</v>
      </c>
      <c r="G80">
        <v>402.93</v>
      </c>
      <c r="H80">
        <v>402.93</v>
      </c>
      <c r="I80">
        <v>97.07</v>
      </c>
    </row>
    <row r="81" spans="1:9" x14ac:dyDescent="0.3">
      <c r="A81" s="81" t="str">
        <f t="shared" si="1"/>
        <v>3240062500</v>
      </c>
      <c r="B81">
        <v>32400</v>
      </c>
      <c r="C81">
        <v>62500</v>
      </c>
      <c r="D81" t="s">
        <v>368</v>
      </c>
      <c r="E81">
        <v>0</v>
      </c>
      <c r="F81">
        <v>0</v>
      </c>
      <c r="G81">
        <v>0</v>
      </c>
      <c r="H81">
        <v>0</v>
      </c>
      <c r="I81">
        <v>0</v>
      </c>
    </row>
    <row r="82" spans="1:9" x14ac:dyDescent="0.3">
      <c r="A82" s="81" t="str">
        <f t="shared" si="1"/>
        <v>3260062500</v>
      </c>
      <c r="B82">
        <v>32600</v>
      </c>
      <c r="C82">
        <v>62500</v>
      </c>
      <c r="D82" t="s">
        <v>169</v>
      </c>
      <c r="E82">
        <v>500</v>
      </c>
      <c r="F82">
        <v>500</v>
      </c>
      <c r="G82">
        <v>0</v>
      </c>
      <c r="H82">
        <v>0</v>
      </c>
      <c r="I82">
        <v>500</v>
      </c>
    </row>
    <row r="83" spans="1:9" x14ac:dyDescent="0.3">
      <c r="A83" s="81" t="str">
        <f t="shared" si="1"/>
        <v>3260062600</v>
      </c>
      <c r="B83">
        <v>32600</v>
      </c>
      <c r="C83">
        <v>62600</v>
      </c>
      <c r="D83" t="s">
        <v>677</v>
      </c>
      <c r="E83">
        <v>0</v>
      </c>
      <c r="F83">
        <v>0</v>
      </c>
      <c r="G83">
        <v>0</v>
      </c>
      <c r="H83">
        <v>0</v>
      </c>
      <c r="I83">
        <v>0</v>
      </c>
    </row>
    <row r="84" spans="1:9" x14ac:dyDescent="0.3">
      <c r="A84" s="81" t="str">
        <f t="shared" si="1"/>
        <v>3260263200</v>
      </c>
      <c r="B84">
        <v>32602</v>
      </c>
      <c r="C84">
        <v>63200</v>
      </c>
      <c r="D84" t="s">
        <v>1298</v>
      </c>
      <c r="E84">
        <v>0</v>
      </c>
      <c r="F84">
        <v>80685.440000000002</v>
      </c>
      <c r="G84">
        <v>54076.09</v>
      </c>
      <c r="H84">
        <v>54076.09</v>
      </c>
      <c r="I84">
        <v>26609.35</v>
      </c>
    </row>
    <row r="85" spans="1:9" x14ac:dyDescent="0.3">
      <c r="A85" s="81" t="str">
        <f t="shared" si="1"/>
        <v>3260262500</v>
      </c>
      <c r="B85">
        <v>32602</v>
      </c>
      <c r="C85">
        <v>62500</v>
      </c>
      <c r="D85" t="s">
        <v>170</v>
      </c>
      <c r="E85">
        <v>800</v>
      </c>
      <c r="F85">
        <v>800</v>
      </c>
      <c r="G85">
        <v>0</v>
      </c>
      <c r="H85">
        <v>0</v>
      </c>
      <c r="I85">
        <v>800</v>
      </c>
    </row>
    <row r="86" spans="1:9" x14ac:dyDescent="0.3">
      <c r="A86" s="81" t="str">
        <f t="shared" si="1"/>
        <v>3260563201</v>
      </c>
      <c r="B86">
        <v>32605</v>
      </c>
      <c r="C86">
        <v>63201</v>
      </c>
      <c r="D86" t="s">
        <v>679</v>
      </c>
      <c r="E86">
        <v>10000</v>
      </c>
      <c r="F86">
        <v>10000</v>
      </c>
      <c r="G86">
        <v>0</v>
      </c>
      <c r="H86">
        <v>0</v>
      </c>
      <c r="I86">
        <v>0</v>
      </c>
    </row>
    <row r="87" spans="1:9" x14ac:dyDescent="0.3">
      <c r="A87" s="81" t="str">
        <f t="shared" si="1"/>
        <v>3321062301</v>
      </c>
      <c r="B87">
        <v>33210</v>
      </c>
      <c r="C87">
        <v>62301</v>
      </c>
      <c r="D87" t="s">
        <v>680</v>
      </c>
      <c r="E87">
        <v>0</v>
      </c>
      <c r="F87">
        <v>1467.73</v>
      </c>
      <c r="G87">
        <v>1467.73</v>
      </c>
      <c r="H87">
        <v>1467.73</v>
      </c>
      <c r="I87">
        <v>0</v>
      </c>
    </row>
    <row r="88" spans="1:9" x14ac:dyDescent="0.3">
      <c r="A88" s="81" t="str">
        <f t="shared" si="1"/>
        <v>3321062300</v>
      </c>
      <c r="B88">
        <v>33210</v>
      </c>
      <c r="C88">
        <v>62300</v>
      </c>
      <c r="D88" t="s">
        <v>681</v>
      </c>
      <c r="E88">
        <v>10000</v>
      </c>
      <c r="F88">
        <v>10000</v>
      </c>
      <c r="G88">
        <v>9996.16</v>
      </c>
      <c r="H88">
        <v>9743.69</v>
      </c>
      <c r="I88">
        <v>3.84</v>
      </c>
    </row>
    <row r="89" spans="1:9" x14ac:dyDescent="0.3">
      <c r="A89" s="81" t="str">
        <f t="shared" si="1"/>
        <v>3321062500</v>
      </c>
      <c r="B89">
        <v>33210</v>
      </c>
      <c r="C89">
        <v>62500</v>
      </c>
      <c r="D89" t="s">
        <v>171</v>
      </c>
      <c r="E89">
        <v>3000</v>
      </c>
      <c r="F89">
        <v>4312.08</v>
      </c>
      <c r="G89">
        <v>1807.97</v>
      </c>
      <c r="H89">
        <v>1807.97</v>
      </c>
      <c r="I89">
        <v>2504.11</v>
      </c>
    </row>
    <row r="90" spans="1:9" x14ac:dyDescent="0.3">
      <c r="A90" s="81" t="str">
        <f t="shared" si="1"/>
        <v>3330063300</v>
      </c>
      <c r="B90">
        <v>33300</v>
      </c>
      <c r="C90">
        <v>63300</v>
      </c>
      <c r="D90" t="s">
        <v>682</v>
      </c>
      <c r="E90">
        <v>0</v>
      </c>
      <c r="F90">
        <v>17895.900000000001</v>
      </c>
      <c r="G90">
        <v>17895.900000000001</v>
      </c>
      <c r="H90">
        <v>17895.900000000001</v>
      </c>
      <c r="I90">
        <v>0</v>
      </c>
    </row>
    <row r="91" spans="1:9" x14ac:dyDescent="0.3">
      <c r="A91" s="81" t="str">
        <f t="shared" si="1"/>
        <v>3330062300</v>
      </c>
      <c r="B91">
        <v>33300</v>
      </c>
      <c r="C91">
        <v>62300</v>
      </c>
      <c r="D91" t="s">
        <v>172</v>
      </c>
      <c r="E91">
        <v>5000</v>
      </c>
      <c r="F91">
        <v>5000</v>
      </c>
      <c r="G91">
        <v>6783.46</v>
      </c>
      <c r="H91">
        <v>6783.46</v>
      </c>
      <c r="I91">
        <v>-1783.46</v>
      </c>
    </row>
    <row r="92" spans="1:9" x14ac:dyDescent="0.3">
      <c r="A92" s="81" t="str">
        <f t="shared" si="1"/>
        <v>3330062500</v>
      </c>
      <c r="B92">
        <v>33300</v>
      </c>
      <c r="C92">
        <v>62500</v>
      </c>
      <c r="D92" t="s">
        <v>173</v>
      </c>
      <c r="E92">
        <v>800</v>
      </c>
      <c r="F92">
        <v>800</v>
      </c>
      <c r="G92">
        <v>733.89</v>
      </c>
      <c r="H92">
        <v>733.89</v>
      </c>
      <c r="I92">
        <v>66.11</v>
      </c>
    </row>
    <row r="93" spans="1:9" x14ac:dyDescent="0.3">
      <c r="A93" s="81" t="str">
        <f t="shared" si="1"/>
        <v>3340061900</v>
      </c>
      <c r="B93">
        <v>33400</v>
      </c>
      <c r="C93">
        <v>61900</v>
      </c>
      <c r="D93" t="s">
        <v>683</v>
      </c>
      <c r="E93">
        <v>20000</v>
      </c>
      <c r="F93">
        <v>17000</v>
      </c>
      <c r="G93">
        <v>8971.9500000000007</v>
      </c>
      <c r="H93">
        <v>8971.9500000000007</v>
      </c>
      <c r="I93">
        <v>4480.09</v>
      </c>
    </row>
    <row r="94" spans="1:9" x14ac:dyDescent="0.3">
      <c r="A94" s="81" t="str">
        <f t="shared" si="1"/>
        <v>3341062500</v>
      </c>
      <c r="B94">
        <v>33410</v>
      </c>
      <c r="C94">
        <v>62500</v>
      </c>
      <c r="D94" t="s">
        <v>157</v>
      </c>
      <c r="E94">
        <v>800</v>
      </c>
      <c r="F94">
        <v>800</v>
      </c>
      <c r="G94">
        <v>0</v>
      </c>
      <c r="H94">
        <v>0</v>
      </c>
      <c r="I94">
        <v>800</v>
      </c>
    </row>
    <row r="95" spans="1:9" x14ac:dyDescent="0.3">
      <c r="A95" s="81" t="str">
        <f t="shared" si="1"/>
        <v>3360061901</v>
      </c>
      <c r="B95">
        <v>33600</v>
      </c>
      <c r="C95">
        <v>61901</v>
      </c>
      <c r="D95" t="s">
        <v>684</v>
      </c>
      <c r="E95">
        <v>0</v>
      </c>
      <c r="F95">
        <v>34534.32</v>
      </c>
      <c r="G95">
        <v>0</v>
      </c>
      <c r="H95">
        <v>0</v>
      </c>
      <c r="I95">
        <v>34534.32</v>
      </c>
    </row>
    <row r="96" spans="1:9" x14ac:dyDescent="0.3">
      <c r="A96" s="81" t="str">
        <f t="shared" si="1"/>
        <v>3360061905</v>
      </c>
      <c r="B96">
        <v>33600</v>
      </c>
      <c r="C96">
        <v>61905</v>
      </c>
      <c r="D96" t="s">
        <v>371</v>
      </c>
      <c r="E96">
        <v>0</v>
      </c>
      <c r="F96">
        <v>4607.68</v>
      </c>
      <c r="G96">
        <v>0</v>
      </c>
      <c r="H96">
        <v>0</v>
      </c>
      <c r="I96">
        <v>0</v>
      </c>
    </row>
    <row r="97" spans="1:9" x14ac:dyDescent="0.3">
      <c r="A97" s="81" t="str">
        <f t="shared" si="1"/>
        <v>3360061906</v>
      </c>
      <c r="B97">
        <v>33600</v>
      </c>
      <c r="C97">
        <v>61906</v>
      </c>
      <c r="D97" t="s">
        <v>372</v>
      </c>
      <c r="E97">
        <v>0</v>
      </c>
      <c r="F97">
        <v>77528.62</v>
      </c>
      <c r="G97">
        <v>82229.539999999994</v>
      </c>
      <c r="H97">
        <v>82229.539999999994</v>
      </c>
      <c r="I97">
        <v>-4700.92</v>
      </c>
    </row>
    <row r="98" spans="1:9" x14ac:dyDescent="0.3">
      <c r="A98" s="81" t="str">
        <f t="shared" si="1"/>
        <v>3380061900</v>
      </c>
      <c r="B98">
        <v>33800</v>
      </c>
      <c r="C98">
        <v>61900</v>
      </c>
      <c r="D98" t="s">
        <v>327</v>
      </c>
      <c r="E98">
        <v>0</v>
      </c>
      <c r="F98">
        <v>19000</v>
      </c>
      <c r="G98">
        <v>0</v>
      </c>
      <c r="H98">
        <v>0</v>
      </c>
      <c r="I98">
        <v>19000</v>
      </c>
    </row>
    <row r="99" spans="1:9" x14ac:dyDescent="0.3">
      <c r="A99" s="81" t="str">
        <f t="shared" si="1"/>
        <v>3420062300</v>
      </c>
      <c r="B99">
        <v>34200</v>
      </c>
      <c r="C99">
        <v>62300</v>
      </c>
      <c r="D99" t="s">
        <v>685</v>
      </c>
      <c r="E99">
        <v>0</v>
      </c>
      <c r="F99">
        <v>490664.55</v>
      </c>
      <c r="G99">
        <v>0</v>
      </c>
      <c r="H99">
        <v>0</v>
      </c>
      <c r="I99">
        <v>490664.55</v>
      </c>
    </row>
    <row r="100" spans="1:9" x14ac:dyDescent="0.3">
      <c r="A100" s="81" t="str">
        <f t="shared" si="1"/>
        <v>3420062302</v>
      </c>
      <c r="B100">
        <v>34200</v>
      </c>
      <c r="C100">
        <v>62302</v>
      </c>
      <c r="D100" t="s">
        <v>686</v>
      </c>
      <c r="E100">
        <v>0</v>
      </c>
      <c r="F100">
        <v>17411.73</v>
      </c>
      <c r="G100">
        <v>17411.73</v>
      </c>
      <c r="H100">
        <v>17411.73</v>
      </c>
      <c r="I100">
        <v>0</v>
      </c>
    </row>
    <row r="101" spans="1:9" x14ac:dyDescent="0.3">
      <c r="A101" s="81" t="str">
        <f t="shared" si="1"/>
        <v>3420062303</v>
      </c>
      <c r="B101">
        <v>34200</v>
      </c>
      <c r="C101">
        <v>62303</v>
      </c>
      <c r="D101" t="s">
        <v>687</v>
      </c>
      <c r="E101">
        <v>0</v>
      </c>
      <c r="F101">
        <v>4263.0600000000004</v>
      </c>
      <c r="G101">
        <v>4263.0600000000004</v>
      </c>
      <c r="H101">
        <v>4263.0600000000004</v>
      </c>
      <c r="I101">
        <v>0</v>
      </c>
    </row>
    <row r="102" spans="1:9" x14ac:dyDescent="0.3">
      <c r="A102" s="81" t="str">
        <f t="shared" si="1"/>
        <v>3420063200</v>
      </c>
      <c r="B102">
        <v>34200</v>
      </c>
      <c r="C102">
        <v>63200</v>
      </c>
      <c r="D102" t="s">
        <v>675</v>
      </c>
      <c r="E102">
        <v>0</v>
      </c>
      <c r="F102">
        <v>0</v>
      </c>
      <c r="G102">
        <v>0</v>
      </c>
      <c r="H102">
        <v>0</v>
      </c>
      <c r="I102">
        <v>0</v>
      </c>
    </row>
    <row r="103" spans="1:9" x14ac:dyDescent="0.3">
      <c r="A103" s="81" t="str">
        <f t="shared" si="1"/>
        <v>3420061900</v>
      </c>
      <c r="B103">
        <v>34200</v>
      </c>
      <c r="C103">
        <v>61900</v>
      </c>
      <c r="D103" t="s">
        <v>688</v>
      </c>
      <c r="E103">
        <v>7500</v>
      </c>
      <c r="F103">
        <v>7500</v>
      </c>
      <c r="G103">
        <v>2335.3000000000002</v>
      </c>
      <c r="H103">
        <v>2335.3000000000002</v>
      </c>
      <c r="I103">
        <v>5164.7</v>
      </c>
    </row>
    <row r="104" spans="1:9" x14ac:dyDescent="0.3">
      <c r="A104" s="81" t="str">
        <f t="shared" si="1"/>
        <v>3420061902</v>
      </c>
      <c r="B104">
        <v>34200</v>
      </c>
      <c r="C104">
        <v>61902</v>
      </c>
      <c r="D104" t="s">
        <v>338</v>
      </c>
      <c r="E104">
        <v>15000</v>
      </c>
      <c r="F104">
        <v>15000</v>
      </c>
      <c r="G104">
        <v>16740.349999999999</v>
      </c>
      <c r="H104">
        <v>16740.349999999999</v>
      </c>
      <c r="I104">
        <v>-1740.35</v>
      </c>
    </row>
    <row r="105" spans="1:9" x14ac:dyDescent="0.3">
      <c r="A105" s="81" t="str">
        <f t="shared" si="1"/>
        <v>3420062301</v>
      </c>
      <c r="B105">
        <v>34200</v>
      </c>
      <c r="C105">
        <v>62301</v>
      </c>
      <c r="D105" t="s">
        <v>174</v>
      </c>
      <c r="E105">
        <v>7500</v>
      </c>
      <c r="F105">
        <v>7500</v>
      </c>
      <c r="G105">
        <v>5461.6</v>
      </c>
      <c r="H105">
        <v>5461.6</v>
      </c>
      <c r="I105">
        <v>2038.4</v>
      </c>
    </row>
    <row r="106" spans="1:9" x14ac:dyDescent="0.3">
      <c r="A106" s="81" t="str">
        <f t="shared" si="1"/>
        <v>3420063201</v>
      </c>
      <c r="B106">
        <v>34200</v>
      </c>
      <c r="C106">
        <v>63201</v>
      </c>
      <c r="D106" t="s">
        <v>374</v>
      </c>
      <c r="E106">
        <v>0</v>
      </c>
      <c r="F106">
        <v>0</v>
      </c>
      <c r="G106">
        <v>0</v>
      </c>
      <c r="H106">
        <v>0</v>
      </c>
      <c r="I106">
        <v>0</v>
      </c>
    </row>
    <row r="107" spans="1:9" x14ac:dyDescent="0.3">
      <c r="A107" s="81" t="str">
        <f t="shared" si="1"/>
        <v>3420063203</v>
      </c>
      <c r="B107">
        <v>34200</v>
      </c>
      <c r="C107">
        <v>63203</v>
      </c>
      <c r="D107" t="s">
        <v>689</v>
      </c>
      <c r="E107">
        <v>0</v>
      </c>
      <c r="F107">
        <v>0</v>
      </c>
      <c r="G107">
        <v>3840.34</v>
      </c>
      <c r="H107">
        <v>3840.34</v>
      </c>
      <c r="I107">
        <v>-3840.34</v>
      </c>
    </row>
    <row r="108" spans="1:9" x14ac:dyDescent="0.3">
      <c r="A108" s="81" t="str">
        <f t="shared" si="1"/>
        <v>3420063301</v>
      </c>
      <c r="B108">
        <v>34200</v>
      </c>
      <c r="C108">
        <v>63301</v>
      </c>
      <c r="D108" t="s">
        <v>175</v>
      </c>
      <c r="E108">
        <v>7500</v>
      </c>
      <c r="F108">
        <v>7500</v>
      </c>
      <c r="G108">
        <v>8080.38</v>
      </c>
      <c r="H108">
        <v>8080.38</v>
      </c>
      <c r="I108">
        <v>-580.38</v>
      </c>
    </row>
    <row r="109" spans="1:9" x14ac:dyDescent="0.3">
      <c r="A109" s="81" t="str">
        <f t="shared" si="1"/>
        <v>4200064100</v>
      </c>
      <c r="B109">
        <v>42000</v>
      </c>
      <c r="C109">
        <v>64100</v>
      </c>
      <c r="D109" t="s">
        <v>690</v>
      </c>
      <c r="E109">
        <v>0</v>
      </c>
      <c r="F109">
        <v>2783</v>
      </c>
      <c r="G109">
        <v>2783</v>
      </c>
      <c r="H109">
        <v>2783</v>
      </c>
      <c r="I109">
        <v>0</v>
      </c>
    </row>
    <row r="110" spans="1:9" x14ac:dyDescent="0.3">
      <c r="A110" s="81" t="str">
        <f t="shared" si="1"/>
        <v>4910062300</v>
      </c>
      <c r="B110">
        <v>49100</v>
      </c>
      <c r="C110">
        <v>62300</v>
      </c>
      <c r="D110" t="s">
        <v>176</v>
      </c>
      <c r="E110">
        <v>0</v>
      </c>
      <c r="F110">
        <v>0</v>
      </c>
      <c r="G110">
        <v>0</v>
      </c>
      <c r="H110">
        <v>0</v>
      </c>
      <c r="I110">
        <v>0</v>
      </c>
    </row>
    <row r="111" spans="1:9" x14ac:dyDescent="0.3">
      <c r="A111" s="81" t="str">
        <f t="shared" si="1"/>
        <v>9200062303</v>
      </c>
      <c r="B111">
        <v>92000</v>
      </c>
      <c r="C111">
        <v>62303</v>
      </c>
      <c r="D111" t="s">
        <v>691</v>
      </c>
      <c r="E111">
        <v>0</v>
      </c>
      <c r="F111">
        <v>0</v>
      </c>
      <c r="G111">
        <v>0</v>
      </c>
      <c r="H111">
        <v>0</v>
      </c>
      <c r="I111">
        <v>0</v>
      </c>
    </row>
    <row r="112" spans="1:9" x14ac:dyDescent="0.3">
      <c r="A112" s="81" t="str">
        <f t="shared" si="1"/>
        <v>9200062304</v>
      </c>
      <c r="B112">
        <v>92000</v>
      </c>
      <c r="C112">
        <v>62304</v>
      </c>
      <c r="D112" t="s">
        <v>692</v>
      </c>
      <c r="E112">
        <v>0</v>
      </c>
      <c r="F112">
        <v>0</v>
      </c>
      <c r="G112">
        <v>0</v>
      </c>
      <c r="H112">
        <v>0</v>
      </c>
      <c r="I112">
        <v>0</v>
      </c>
    </row>
    <row r="113" spans="1:9" x14ac:dyDescent="0.3">
      <c r="A113" s="81" t="str">
        <f t="shared" si="1"/>
        <v>9200063202</v>
      </c>
      <c r="B113">
        <v>92000</v>
      </c>
      <c r="C113">
        <v>63202</v>
      </c>
      <c r="D113" t="s">
        <v>693</v>
      </c>
      <c r="E113">
        <v>0</v>
      </c>
      <c r="F113">
        <v>2764.51</v>
      </c>
      <c r="G113">
        <v>2161.79</v>
      </c>
      <c r="H113">
        <v>2161.79</v>
      </c>
      <c r="I113">
        <v>0</v>
      </c>
    </row>
    <row r="114" spans="1:9" x14ac:dyDescent="0.3">
      <c r="A114" s="81" t="str">
        <f t="shared" si="1"/>
        <v>9200063203</v>
      </c>
      <c r="B114">
        <v>92000</v>
      </c>
      <c r="C114">
        <v>63203</v>
      </c>
      <c r="D114" t="s">
        <v>694</v>
      </c>
      <c r="E114">
        <v>0</v>
      </c>
      <c r="F114">
        <v>0</v>
      </c>
      <c r="G114">
        <v>4426.46</v>
      </c>
      <c r="H114">
        <v>3110.1</v>
      </c>
      <c r="I114">
        <v>-4426.46</v>
      </c>
    </row>
    <row r="115" spans="1:9" x14ac:dyDescent="0.3">
      <c r="A115" s="81" t="str">
        <f t="shared" si="1"/>
        <v>9200063204</v>
      </c>
      <c r="B115">
        <v>92000</v>
      </c>
      <c r="C115">
        <v>63204</v>
      </c>
      <c r="D115" t="s">
        <v>695</v>
      </c>
      <c r="E115">
        <v>0</v>
      </c>
      <c r="F115">
        <v>0</v>
      </c>
      <c r="G115">
        <v>0</v>
      </c>
      <c r="H115">
        <v>0</v>
      </c>
      <c r="I115">
        <v>0</v>
      </c>
    </row>
    <row r="116" spans="1:9" x14ac:dyDescent="0.3">
      <c r="A116" s="81" t="str">
        <f t="shared" si="1"/>
        <v>9200064100</v>
      </c>
      <c r="B116">
        <v>92000</v>
      </c>
      <c r="C116">
        <v>64100</v>
      </c>
      <c r="D116" t="s">
        <v>696</v>
      </c>
      <c r="E116">
        <v>0</v>
      </c>
      <c r="F116">
        <v>14480</v>
      </c>
      <c r="G116">
        <v>0</v>
      </c>
      <c r="H116">
        <v>0</v>
      </c>
      <c r="I116">
        <v>14480</v>
      </c>
    </row>
    <row r="117" spans="1:9" x14ac:dyDescent="0.3">
      <c r="A117" s="81" t="str">
        <f t="shared" si="1"/>
        <v>9200061901</v>
      </c>
      <c r="B117">
        <v>92000</v>
      </c>
      <c r="C117">
        <v>61901</v>
      </c>
      <c r="D117" t="s">
        <v>177</v>
      </c>
      <c r="E117">
        <v>5000</v>
      </c>
      <c r="F117">
        <v>5000</v>
      </c>
      <c r="G117">
        <v>0</v>
      </c>
      <c r="H117">
        <v>0</v>
      </c>
      <c r="I117">
        <v>5000</v>
      </c>
    </row>
    <row r="118" spans="1:9" x14ac:dyDescent="0.3">
      <c r="A118" s="81" t="str">
        <f t="shared" si="1"/>
        <v>9200062300</v>
      </c>
      <c r="B118">
        <v>92000</v>
      </c>
      <c r="C118">
        <v>62300</v>
      </c>
      <c r="D118" t="s">
        <v>178</v>
      </c>
      <c r="E118">
        <v>3000</v>
      </c>
      <c r="F118">
        <v>12000</v>
      </c>
      <c r="G118">
        <v>9527.19</v>
      </c>
      <c r="H118">
        <v>9527.19</v>
      </c>
      <c r="I118">
        <v>2472.81</v>
      </c>
    </row>
    <row r="119" spans="1:9" x14ac:dyDescent="0.3">
      <c r="A119" s="81" t="str">
        <f t="shared" si="1"/>
        <v>9200062301</v>
      </c>
      <c r="B119">
        <v>92000</v>
      </c>
      <c r="C119">
        <v>62301</v>
      </c>
      <c r="D119" t="s">
        <v>697</v>
      </c>
      <c r="E119">
        <v>3900</v>
      </c>
      <c r="F119">
        <v>14701.42</v>
      </c>
      <c r="G119">
        <v>12571.9</v>
      </c>
      <c r="H119">
        <v>12571.9</v>
      </c>
      <c r="I119">
        <v>2129.52</v>
      </c>
    </row>
    <row r="120" spans="1:9" x14ac:dyDescent="0.3">
      <c r="A120" s="81" t="str">
        <f t="shared" si="1"/>
        <v>9200062302</v>
      </c>
      <c r="B120">
        <v>92000</v>
      </c>
      <c r="C120">
        <v>62302</v>
      </c>
      <c r="D120" t="s">
        <v>698</v>
      </c>
      <c r="E120">
        <v>4100</v>
      </c>
      <c r="F120">
        <v>15541.82</v>
      </c>
      <c r="G120">
        <v>13164.8</v>
      </c>
      <c r="H120">
        <v>13164.8</v>
      </c>
      <c r="I120">
        <v>2377.02</v>
      </c>
    </row>
    <row r="121" spans="1:9" x14ac:dyDescent="0.3">
      <c r="A121" s="81" t="str">
        <f t="shared" si="1"/>
        <v>9200062500</v>
      </c>
      <c r="B121">
        <v>92000</v>
      </c>
      <c r="C121">
        <v>62500</v>
      </c>
      <c r="D121" t="s">
        <v>179</v>
      </c>
      <c r="E121">
        <v>1500</v>
      </c>
      <c r="F121">
        <v>1500</v>
      </c>
      <c r="G121">
        <v>3196.16</v>
      </c>
      <c r="H121">
        <v>2451.36</v>
      </c>
      <c r="I121">
        <v>-1696.16</v>
      </c>
    </row>
    <row r="122" spans="1:9" x14ac:dyDescent="0.3">
      <c r="A122" s="81" t="str">
        <f t="shared" si="1"/>
        <v>9200063200</v>
      </c>
      <c r="B122">
        <v>92000</v>
      </c>
      <c r="C122">
        <v>63200</v>
      </c>
      <c r="D122" t="s">
        <v>180</v>
      </c>
      <c r="E122">
        <v>5000</v>
      </c>
      <c r="F122">
        <v>5000</v>
      </c>
      <c r="G122">
        <v>2764.95</v>
      </c>
      <c r="H122">
        <v>2764.95</v>
      </c>
      <c r="I122">
        <v>0</v>
      </c>
    </row>
    <row r="123" spans="1:9" x14ac:dyDescent="0.3">
      <c r="A123" s="81" t="str">
        <f t="shared" si="1"/>
        <v>9200063201</v>
      </c>
      <c r="B123">
        <v>92000</v>
      </c>
      <c r="C123">
        <v>63201</v>
      </c>
      <c r="D123" t="s">
        <v>699</v>
      </c>
      <c r="E123">
        <v>15000</v>
      </c>
      <c r="F123">
        <v>15000</v>
      </c>
      <c r="G123">
        <v>10354.620000000001</v>
      </c>
      <c r="H123">
        <v>10354.620000000001</v>
      </c>
      <c r="I123">
        <v>4305.46</v>
      </c>
    </row>
    <row r="124" spans="1:9" x14ac:dyDescent="0.3">
      <c r="A124" s="81" t="str">
        <f t="shared" si="1"/>
        <v>9260062600</v>
      </c>
      <c r="B124">
        <v>92600</v>
      </c>
      <c r="C124">
        <v>62600</v>
      </c>
      <c r="D124" t="s">
        <v>700</v>
      </c>
      <c r="E124">
        <v>10000</v>
      </c>
      <c r="F124">
        <v>10000</v>
      </c>
      <c r="G124">
        <v>9785.17</v>
      </c>
      <c r="H124">
        <v>9785.17</v>
      </c>
      <c r="I124">
        <v>214.83</v>
      </c>
    </row>
    <row r="125" spans="1:9" x14ac:dyDescent="0.3">
      <c r="A125" s="81" t="str">
        <f t="shared" si="1"/>
        <v>9330061900</v>
      </c>
      <c r="B125">
        <v>93300</v>
      </c>
      <c r="C125">
        <v>61900</v>
      </c>
      <c r="D125" t="s">
        <v>181</v>
      </c>
      <c r="E125">
        <v>1000</v>
      </c>
      <c r="F125">
        <v>1000</v>
      </c>
      <c r="G125">
        <v>0</v>
      </c>
      <c r="H125">
        <v>0</v>
      </c>
      <c r="I125">
        <v>1000</v>
      </c>
    </row>
    <row r="126" spans="1:9" x14ac:dyDescent="0.3">
      <c r="A126" s="81" t="str">
        <f t="shared" si="1"/>
        <v/>
      </c>
      <c r="E126">
        <v>332925.55</v>
      </c>
      <c r="F126">
        <v>3338128.45</v>
      </c>
      <c r="G126">
        <v>1658116.02</v>
      </c>
      <c r="H126">
        <v>904990.96</v>
      </c>
      <c r="I126">
        <v>1536370.28</v>
      </c>
    </row>
    <row r="127" spans="1:9" x14ac:dyDescent="0.3">
      <c r="A127" s="81" t="str">
        <f t="shared" si="1"/>
        <v/>
      </c>
    </row>
    <row r="128" spans="1:9" x14ac:dyDescent="0.3">
      <c r="A128" s="81" t="str">
        <f t="shared" si="1"/>
        <v/>
      </c>
    </row>
    <row r="129" spans="1:1" x14ac:dyDescent="0.3">
      <c r="A129" s="81" t="str">
        <f t="shared" si="1"/>
        <v/>
      </c>
    </row>
    <row r="130" spans="1:1" x14ac:dyDescent="0.3">
      <c r="A130" s="81" t="str">
        <f t="shared" si="1"/>
        <v/>
      </c>
    </row>
    <row r="131" spans="1:1" x14ac:dyDescent="0.3">
      <c r="A131" s="81" t="str">
        <f t="shared" ref="A131:A194" si="2">B131&amp;C131</f>
        <v/>
      </c>
    </row>
    <row r="132" spans="1:1" x14ac:dyDescent="0.3">
      <c r="A132" s="81" t="str">
        <f t="shared" si="2"/>
        <v/>
      </c>
    </row>
    <row r="133" spans="1:1" x14ac:dyDescent="0.3">
      <c r="A133" s="81" t="str">
        <f t="shared" si="2"/>
        <v/>
      </c>
    </row>
    <row r="134" spans="1:1" x14ac:dyDescent="0.3">
      <c r="A134" s="81" t="str">
        <f t="shared" si="2"/>
        <v/>
      </c>
    </row>
    <row r="135" spans="1:1" x14ac:dyDescent="0.3">
      <c r="A135" s="81" t="str">
        <f t="shared" si="2"/>
        <v/>
      </c>
    </row>
    <row r="136" spans="1:1" x14ac:dyDescent="0.3">
      <c r="A136" s="81" t="str">
        <f t="shared" si="2"/>
        <v/>
      </c>
    </row>
    <row r="137" spans="1:1" x14ac:dyDescent="0.3">
      <c r="A137" s="81" t="str">
        <f t="shared" si="2"/>
        <v/>
      </c>
    </row>
    <row r="138" spans="1:1" x14ac:dyDescent="0.3">
      <c r="A138" s="81" t="str">
        <f t="shared" si="2"/>
        <v/>
      </c>
    </row>
    <row r="139" spans="1:1" x14ac:dyDescent="0.3">
      <c r="A139" s="81" t="str">
        <f t="shared" si="2"/>
        <v/>
      </c>
    </row>
    <row r="140" spans="1:1" x14ac:dyDescent="0.3">
      <c r="A140" s="81" t="str">
        <f t="shared" si="2"/>
        <v/>
      </c>
    </row>
    <row r="141" spans="1:1" x14ac:dyDescent="0.3">
      <c r="A141" s="81" t="str">
        <f t="shared" si="2"/>
        <v/>
      </c>
    </row>
    <row r="142" spans="1:1" x14ac:dyDescent="0.3">
      <c r="A142" s="81" t="str">
        <f t="shared" si="2"/>
        <v/>
      </c>
    </row>
    <row r="143" spans="1:1" x14ac:dyDescent="0.3">
      <c r="A143" s="81" t="str">
        <f t="shared" si="2"/>
        <v/>
      </c>
    </row>
    <row r="144" spans="1:1" x14ac:dyDescent="0.3">
      <c r="A144" s="81" t="str">
        <f t="shared" si="2"/>
        <v/>
      </c>
    </row>
    <row r="145" spans="1:1" x14ac:dyDescent="0.3">
      <c r="A145" s="81" t="str">
        <f t="shared" si="2"/>
        <v/>
      </c>
    </row>
    <row r="146" spans="1:1" x14ac:dyDescent="0.3">
      <c r="A146" s="81" t="str">
        <f t="shared" si="2"/>
        <v/>
      </c>
    </row>
    <row r="147" spans="1:1" x14ac:dyDescent="0.3">
      <c r="A147" s="81" t="str">
        <f t="shared" si="2"/>
        <v/>
      </c>
    </row>
    <row r="148" spans="1:1" x14ac:dyDescent="0.3">
      <c r="A148" s="81" t="str">
        <f t="shared" si="2"/>
        <v/>
      </c>
    </row>
    <row r="149" spans="1:1" x14ac:dyDescent="0.3">
      <c r="A149" s="81" t="str">
        <f t="shared" si="2"/>
        <v/>
      </c>
    </row>
    <row r="150" spans="1:1" x14ac:dyDescent="0.3">
      <c r="A150" s="81" t="str">
        <f t="shared" si="2"/>
        <v/>
      </c>
    </row>
    <row r="151" spans="1:1" x14ac:dyDescent="0.3">
      <c r="A151" s="81" t="str">
        <f t="shared" si="2"/>
        <v/>
      </c>
    </row>
    <row r="152" spans="1:1" x14ac:dyDescent="0.3">
      <c r="A152" s="81" t="str">
        <f t="shared" si="2"/>
        <v/>
      </c>
    </row>
    <row r="153" spans="1:1" x14ac:dyDescent="0.3">
      <c r="A153" s="81" t="str">
        <f t="shared" si="2"/>
        <v/>
      </c>
    </row>
    <row r="154" spans="1:1" x14ac:dyDescent="0.3">
      <c r="A154" s="81" t="str">
        <f t="shared" si="2"/>
        <v/>
      </c>
    </row>
    <row r="155" spans="1:1" x14ac:dyDescent="0.3">
      <c r="A155" s="81" t="str">
        <f t="shared" si="2"/>
        <v/>
      </c>
    </row>
    <row r="156" spans="1:1" x14ac:dyDescent="0.3">
      <c r="A156" s="81" t="str">
        <f t="shared" si="2"/>
        <v/>
      </c>
    </row>
    <row r="157" spans="1:1" x14ac:dyDescent="0.3">
      <c r="A157" s="81" t="str">
        <f t="shared" si="2"/>
        <v/>
      </c>
    </row>
    <row r="158" spans="1:1" x14ac:dyDescent="0.3">
      <c r="A158" s="81" t="str">
        <f t="shared" si="2"/>
        <v/>
      </c>
    </row>
    <row r="159" spans="1:1" x14ac:dyDescent="0.3">
      <c r="A159" s="81" t="str">
        <f t="shared" si="2"/>
        <v/>
      </c>
    </row>
    <row r="160" spans="1:1" x14ac:dyDescent="0.3">
      <c r="A160" s="81" t="str">
        <f t="shared" si="2"/>
        <v/>
      </c>
    </row>
    <row r="161" spans="1:1" x14ac:dyDescent="0.3">
      <c r="A161" s="81" t="str">
        <f t="shared" si="2"/>
        <v/>
      </c>
    </row>
    <row r="162" spans="1:1" x14ac:dyDescent="0.3">
      <c r="A162" s="81" t="str">
        <f t="shared" si="2"/>
        <v/>
      </c>
    </row>
    <row r="163" spans="1:1" x14ac:dyDescent="0.3">
      <c r="A163" s="81" t="str">
        <f t="shared" si="2"/>
        <v/>
      </c>
    </row>
    <row r="164" spans="1:1" x14ac:dyDescent="0.3">
      <c r="A164" s="81" t="str">
        <f t="shared" si="2"/>
        <v/>
      </c>
    </row>
    <row r="165" spans="1:1" x14ac:dyDescent="0.3">
      <c r="A165" s="81" t="str">
        <f t="shared" si="2"/>
        <v/>
      </c>
    </row>
    <row r="166" spans="1:1" x14ac:dyDescent="0.3">
      <c r="A166" s="81" t="str">
        <f t="shared" si="2"/>
        <v/>
      </c>
    </row>
    <row r="167" spans="1:1" x14ac:dyDescent="0.3">
      <c r="A167" s="81" t="str">
        <f t="shared" si="2"/>
        <v/>
      </c>
    </row>
    <row r="168" spans="1:1" x14ac:dyDescent="0.3">
      <c r="A168" s="81" t="str">
        <f t="shared" si="2"/>
        <v/>
      </c>
    </row>
    <row r="169" spans="1:1" x14ac:dyDescent="0.3">
      <c r="A169" s="81" t="str">
        <f t="shared" si="2"/>
        <v/>
      </c>
    </row>
    <row r="170" spans="1:1" x14ac:dyDescent="0.3">
      <c r="A170" s="81" t="str">
        <f t="shared" si="2"/>
        <v/>
      </c>
    </row>
    <row r="171" spans="1:1" x14ac:dyDescent="0.3">
      <c r="A171" s="81" t="str">
        <f t="shared" si="2"/>
        <v/>
      </c>
    </row>
    <row r="172" spans="1:1" x14ac:dyDescent="0.3">
      <c r="A172" s="81" t="str">
        <f t="shared" si="2"/>
        <v/>
      </c>
    </row>
    <row r="173" spans="1:1" x14ac:dyDescent="0.3">
      <c r="A173" s="81" t="str">
        <f t="shared" si="2"/>
        <v/>
      </c>
    </row>
    <row r="174" spans="1:1" x14ac:dyDescent="0.3">
      <c r="A174" s="81" t="str">
        <f t="shared" si="2"/>
        <v/>
      </c>
    </row>
    <row r="175" spans="1:1" x14ac:dyDescent="0.3">
      <c r="A175" s="81" t="str">
        <f t="shared" si="2"/>
        <v/>
      </c>
    </row>
    <row r="176" spans="1:1" x14ac:dyDescent="0.3">
      <c r="A176" s="81" t="str">
        <f t="shared" si="2"/>
        <v/>
      </c>
    </row>
    <row r="177" spans="1:1" x14ac:dyDescent="0.3">
      <c r="A177" s="81" t="str">
        <f t="shared" si="2"/>
        <v/>
      </c>
    </row>
    <row r="178" spans="1:1" x14ac:dyDescent="0.3">
      <c r="A178" s="81" t="str">
        <f t="shared" si="2"/>
        <v/>
      </c>
    </row>
    <row r="179" spans="1:1" x14ac:dyDescent="0.3">
      <c r="A179" s="81" t="str">
        <f t="shared" si="2"/>
        <v/>
      </c>
    </row>
    <row r="180" spans="1:1" x14ac:dyDescent="0.3">
      <c r="A180" s="81" t="str">
        <f t="shared" si="2"/>
        <v/>
      </c>
    </row>
    <row r="181" spans="1:1" x14ac:dyDescent="0.3">
      <c r="A181" s="81" t="str">
        <f t="shared" si="2"/>
        <v/>
      </c>
    </row>
    <row r="182" spans="1:1" x14ac:dyDescent="0.3">
      <c r="A182" s="81" t="str">
        <f t="shared" si="2"/>
        <v/>
      </c>
    </row>
    <row r="183" spans="1:1" x14ac:dyDescent="0.3">
      <c r="A183" s="81" t="str">
        <f t="shared" si="2"/>
        <v/>
      </c>
    </row>
    <row r="184" spans="1:1" x14ac:dyDescent="0.3">
      <c r="A184" s="81" t="str">
        <f t="shared" si="2"/>
        <v/>
      </c>
    </row>
    <row r="185" spans="1:1" x14ac:dyDescent="0.3">
      <c r="A185" s="81" t="str">
        <f t="shared" si="2"/>
        <v/>
      </c>
    </row>
    <row r="186" spans="1:1" x14ac:dyDescent="0.3">
      <c r="A186" s="81" t="str">
        <f t="shared" si="2"/>
        <v/>
      </c>
    </row>
    <row r="187" spans="1:1" x14ac:dyDescent="0.3">
      <c r="A187" s="81" t="str">
        <f t="shared" si="2"/>
        <v/>
      </c>
    </row>
    <row r="188" spans="1:1" x14ac:dyDescent="0.3">
      <c r="A188" s="81" t="str">
        <f t="shared" si="2"/>
        <v/>
      </c>
    </row>
    <row r="189" spans="1:1" x14ac:dyDescent="0.3">
      <c r="A189" s="81" t="str">
        <f t="shared" si="2"/>
        <v/>
      </c>
    </row>
    <row r="190" spans="1:1" x14ac:dyDescent="0.3">
      <c r="A190" s="81" t="str">
        <f t="shared" si="2"/>
        <v/>
      </c>
    </row>
    <row r="191" spans="1:1" x14ac:dyDescent="0.3">
      <c r="A191" s="81" t="str">
        <f t="shared" si="2"/>
        <v/>
      </c>
    </row>
    <row r="192" spans="1:1" x14ac:dyDescent="0.3">
      <c r="A192" s="81" t="str">
        <f t="shared" si="2"/>
        <v/>
      </c>
    </row>
    <row r="193" spans="1:1" x14ac:dyDescent="0.3">
      <c r="A193" s="81" t="str">
        <f t="shared" si="2"/>
        <v/>
      </c>
    </row>
    <row r="194" spans="1:1" x14ac:dyDescent="0.3">
      <c r="A194" s="81" t="str">
        <f t="shared" si="2"/>
        <v/>
      </c>
    </row>
    <row r="195" spans="1:1" x14ac:dyDescent="0.3">
      <c r="A195" s="81" t="str">
        <f t="shared" ref="A195:A258" si="3">B195&amp;C195</f>
        <v/>
      </c>
    </row>
    <row r="196" spans="1:1" x14ac:dyDescent="0.3">
      <c r="A196" s="81" t="str">
        <f t="shared" si="3"/>
        <v/>
      </c>
    </row>
    <row r="197" spans="1:1" x14ac:dyDescent="0.3">
      <c r="A197" s="81" t="str">
        <f t="shared" si="3"/>
        <v/>
      </c>
    </row>
    <row r="198" spans="1:1" x14ac:dyDescent="0.3">
      <c r="A198" s="81" t="str">
        <f t="shared" si="3"/>
        <v/>
      </c>
    </row>
    <row r="199" spans="1:1" x14ac:dyDescent="0.3">
      <c r="A199" s="81" t="str">
        <f t="shared" si="3"/>
        <v/>
      </c>
    </row>
    <row r="200" spans="1:1" x14ac:dyDescent="0.3">
      <c r="A200" s="81" t="str">
        <f t="shared" si="3"/>
        <v/>
      </c>
    </row>
    <row r="201" spans="1:1" x14ac:dyDescent="0.3">
      <c r="A201" s="81" t="str">
        <f t="shared" si="3"/>
        <v/>
      </c>
    </row>
    <row r="202" spans="1:1" x14ac:dyDescent="0.3">
      <c r="A202" s="81" t="str">
        <f t="shared" si="3"/>
        <v/>
      </c>
    </row>
    <row r="203" spans="1:1" x14ac:dyDescent="0.3">
      <c r="A203" s="81" t="str">
        <f t="shared" si="3"/>
        <v/>
      </c>
    </row>
    <row r="204" spans="1:1" x14ac:dyDescent="0.3">
      <c r="A204" s="81" t="str">
        <f t="shared" si="3"/>
        <v/>
      </c>
    </row>
    <row r="205" spans="1:1" x14ac:dyDescent="0.3">
      <c r="A205" s="81" t="str">
        <f t="shared" si="3"/>
        <v/>
      </c>
    </row>
    <row r="206" spans="1:1" x14ac:dyDescent="0.3">
      <c r="A206" s="81" t="str">
        <f t="shared" si="3"/>
        <v/>
      </c>
    </row>
    <row r="207" spans="1:1" x14ac:dyDescent="0.3">
      <c r="A207" s="81" t="str">
        <f t="shared" si="3"/>
        <v/>
      </c>
    </row>
    <row r="208" spans="1:1" x14ac:dyDescent="0.3">
      <c r="A208" s="81" t="str">
        <f t="shared" si="3"/>
        <v/>
      </c>
    </row>
    <row r="209" spans="1:1" x14ac:dyDescent="0.3">
      <c r="A209" s="81" t="str">
        <f t="shared" si="3"/>
        <v/>
      </c>
    </row>
    <row r="210" spans="1:1" x14ac:dyDescent="0.3">
      <c r="A210" s="81" t="str">
        <f t="shared" si="3"/>
        <v/>
      </c>
    </row>
    <row r="211" spans="1:1" x14ac:dyDescent="0.3">
      <c r="A211" s="81" t="str">
        <f t="shared" si="3"/>
        <v/>
      </c>
    </row>
    <row r="212" spans="1:1" x14ac:dyDescent="0.3">
      <c r="A212" s="81" t="str">
        <f t="shared" si="3"/>
        <v/>
      </c>
    </row>
    <row r="213" spans="1:1" x14ac:dyDescent="0.3">
      <c r="A213" s="81" t="str">
        <f t="shared" si="3"/>
        <v/>
      </c>
    </row>
    <row r="214" spans="1:1" x14ac:dyDescent="0.3">
      <c r="A214" s="81" t="str">
        <f t="shared" si="3"/>
        <v/>
      </c>
    </row>
    <row r="215" spans="1:1" x14ac:dyDescent="0.3">
      <c r="A215" s="81" t="str">
        <f t="shared" si="3"/>
        <v/>
      </c>
    </row>
    <row r="216" spans="1:1" x14ac:dyDescent="0.3">
      <c r="A216" s="81" t="str">
        <f t="shared" si="3"/>
        <v/>
      </c>
    </row>
    <row r="217" spans="1:1" x14ac:dyDescent="0.3">
      <c r="A217" s="81" t="str">
        <f t="shared" si="3"/>
        <v/>
      </c>
    </row>
    <row r="218" spans="1:1" x14ac:dyDescent="0.3">
      <c r="A218" s="81" t="str">
        <f t="shared" si="3"/>
        <v/>
      </c>
    </row>
    <row r="219" spans="1:1" x14ac:dyDescent="0.3">
      <c r="A219" s="81" t="str">
        <f t="shared" si="3"/>
        <v/>
      </c>
    </row>
    <row r="220" spans="1:1" x14ac:dyDescent="0.3">
      <c r="A220" s="81" t="str">
        <f t="shared" si="3"/>
        <v/>
      </c>
    </row>
    <row r="221" spans="1:1" x14ac:dyDescent="0.3">
      <c r="A221" s="81" t="str">
        <f t="shared" si="3"/>
        <v/>
      </c>
    </row>
    <row r="222" spans="1:1" x14ac:dyDescent="0.3">
      <c r="A222" s="81" t="str">
        <f t="shared" si="3"/>
        <v/>
      </c>
    </row>
    <row r="223" spans="1:1" x14ac:dyDescent="0.3">
      <c r="A223" s="81" t="str">
        <f t="shared" si="3"/>
        <v/>
      </c>
    </row>
    <row r="224" spans="1:1" x14ac:dyDescent="0.3">
      <c r="A224" s="81" t="str">
        <f t="shared" si="3"/>
        <v/>
      </c>
    </row>
    <row r="225" spans="1:1" x14ac:dyDescent="0.3">
      <c r="A225" s="81" t="str">
        <f t="shared" si="3"/>
        <v/>
      </c>
    </row>
    <row r="226" spans="1:1" x14ac:dyDescent="0.3">
      <c r="A226" s="81" t="str">
        <f t="shared" si="3"/>
        <v/>
      </c>
    </row>
    <row r="227" spans="1:1" x14ac:dyDescent="0.3">
      <c r="A227" s="81" t="str">
        <f t="shared" si="3"/>
        <v/>
      </c>
    </row>
    <row r="228" spans="1:1" x14ac:dyDescent="0.3">
      <c r="A228" s="81" t="str">
        <f t="shared" si="3"/>
        <v/>
      </c>
    </row>
    <row r="229" spans="1:1" x14ac:dyDescent="0.3">
      <c r="A229" s="81" t="str">
        <f t="shared" si="3"/>
        <v/>
      </c>
    </row>
    <row r="230" spans="1:1" x14ac:dyDescent="0.3">
      <c r="A230" s="81" t="str">
        <f t="shared" si="3"/>
        <v/>
      </c>
    </row>
    <row r="231" spans="1:1" x14ac:dyDescent="0.3">
      <c r="A231" s="81" t="str">
        <f t="shared" si="3"/>
        <v/>
      </c>
    </row>
    <row r="232" spans="1:1" x14ac:dyDescent="0.3">
      <c r="A232" s="81" t="str">
        <f t="shared" si="3"/>
        <v/>
      </c>
    </row>
    <row r="233" spans="1:1" x14ac:dyDescent="0.3">
      <c r="A233" s="81" t="str">
        <f t="shared" si="3"/>
        <v/>
      </c>
    </row>
    <row r="234" spans="1:1" x14ac:dyDescent="0.3">
      <c r="A234" s="81" t="str">
        <f t="shared" si="3"/>
        <v/>
      </c>
    </row>
    <row r="235" spans="1:1" x14ac:dyDescent="0.3">
      <c r="A235" s="81" t="str">
        <f t="shared" si="3"/>
        <v/>
      </c>
    </row>
    <row r="236" spans="1:1" x14ac:dyDescent="0.3">
      <c r="A236" s="81" t="str">
        <f t="shared" si="3"/>
        <v/>
      </c>
    </row>
    <row r="237" spans="1:1" x14ac:dyDescent="0.3">
      <c r="A237" s="81" t="str">
        <f t="shared" si="3"/>
        <v/>
      </c>
    </row>
    <row r="238" spans="1:1" x14ac:dyDescent="0.3">
      <c r="A238" s="81" t="str">
        <f t="shared" si="3"/>
        <v/>
      </c>
    </row>
    <row r="239" spans="1:1" x14ac:dyDescent="0.3">
      <c r="A239" s="81" t="str">
        <f t="shared" si="3"/>
        <v/>
      </c>
    </row>
    <row r="240" spans="1:1" x14ac:dyDescent="0.3">
      <c r="A240" s="81" t="str">
        <f t="shared" si="3"/>
        <v/>
      </c>
    </row>
    <row r="241" spans="1:1" x14ac:dyDescent="0.3">
      <c r="A241" s="81" t="str">
        <f t="shared" si="3"/>
        <v/>
      </c>
    </row>
    <row r="242" spans="1:1" x14ac:dyDescent="0.3">
      <c r="A242" s="81" t="str">
        <f t="shared" si="3"/>
        <v/>
      </c>
    </row>
    <row r="243" spans="1:1" x14ac:dyDescent="0.3">
      <c r="A243" s="81" t="str">
        <f t="shared" si="3"/>
        <v/>
      </c>
    </row>
    <row r="244" spans="1:1" x14ac:dyDescent="0.3">
      <c r="A244" s="81" t="str">
        <f t="shared" si="3"/>
        <v/>
      </c>
    </row>
    <row r="245" spans="1:1" x14ac:dyDescent="0.3">
      <c r="A245" s="81" t="str">
        <f t="shared" si="3"/>
        <v/>
      </c>
    </row>
    <row r="246" spans="1:1" x14ac:dyDescent="0.3">
      <c r="A246" s="81" t="str">
        <f t="shared" si="3"/>
        <v/>
      </c>
    </row>
    <row r="247" spans="1:1" x14ac:dyDescent="0.3">
      <c r="A247" s="81" t="str">
        <f t="shared" si="3"/>
        <v/>
      </c>
    </row>
    <row r="248" spans="1:1" x14ac:dyDescent="0.3">
      <c r="A248" s="81" t="str">
        <f t="shared" si="3"/>
        <v/>
      </c>
    </row>
    <row r="249" spans="1:1" x14ac:dyDescent="0.3">
      <c r="A249" s="81" t="str">
        <f t="shared" si="3"/>
        <v/>
      </c>
    </row>
    <row r="250" spans="1:1" x14ac:dyDescent="0.3">
      <c r="A250" s="81" t="str">
        <f t="shared" si="3"/>
        <v/>
      </c>
    </row>
    <row r="251" spans="1:1" x14ac:dyDescent="0.3">
      <c r="A251" s="81" t="str">
        <f t="shared" si="3"/>
        <v/>
      </c>
    </row>
    <row r="252" spans="1:1" x14ac:dyDescent="0.3">
      <c r="A252" s="81" t="str">
        <f t="shared" si="3"/>
        <v/>
      </c>
    </row>
    <row r="253" spans="1:1" x14ac:dyDescent="0.3">
      <c r="A253" s="81" t="str">
        <f t="shared" si="3"/>
        <v/>
      </c>
    </row>
    <row r="254" spans="1:1" x14ac:dyDescent="0.3">
      <c r="A254" s="81" t="str">
        <f t="shared" si="3"/>
        <v/>
      </c>
    </row>
    <row r="255" spans="1:1" x14ac:dyDescent="0.3">
      <c r="A255" s="81" t="str">
        <f t="shared" si="3"/>
        <v/>
      </c>
    </row>
    <row r="256" spans="1:1" x14ac:dyDescent="0.3">
      <c r="A256" s="81" t="str">
        <f t="shared" si="3"/>
        <v/>
      </c>
    </row>
    <row r="257" spans="1:1" x14ac:dyDescent="0.3">
      <c r="A257" s="81" t="str">
        <f t="shared" si="3"/>
        <v/>
      </c>
    </row>
    <row r="258" spans="1:1" x14ac:dyDescent="0.3">
      <c r="A258" s="81" t="str">
        <f t="shared" si="3"/>
        <v/>
      </c>
    </row>
    <row r="259" spans="1:1" x14ac:dyDescent="0.3">
      <c r="A259" s="81" t="str">
        <f t="shared" ref="A259:A322" si="4">B259&amp;C259</f>
        <v/>
      </c>
    </row>
    <row r="260" spans="1:1" x14ac:dyDescent="0.3">
      <c r="A260" s="81" t="str">
        <f t="shared" si="4"/>
        <v/>
      </c>
    </row>
    <row r="261" spans="1:1" x14ac:dyDescent="0.3">
      <c r="A261" s="81" t="str">
        <f t="shared" si="4"/>
        <v/>
      </c>
    </row>
    <row r="262" spans="1:1" x14ac:dyDescent="0.3">
      <c r="A262" s="81" t="str">
        <f t="shared" si="4"/>
        <v/>
      </c>
    </row>
    <row r="263" spans="1:1" x14ac:dyDescent="0.3">
      <c r="A263" s="81" t="str">
        <f t="shared" si="4"/>
        <v/>
      </c>
    </row>
    <row r="264" spans="1:1" x14ac:dyDescent="0.3">
      <c r="A264" s="81" t="str">
        <f t="shared" si="4"/>
        <v/>
      </c>
    </row>
    <row r="265" spans="1:1" x14ac:dyDescent="0.3">
      <c r="A265" s="81" t="str">
        <f t="shared" si="4"/>
        <v/>
      </c>
    </row>
    <row r="266" spans="1:1" x14ac:dyDescent="0.3">
      <c r="A266" s="81" t="str">
        <f t="shared" si="4"/>
        <v/>
      </c>
    </row>
    <row r="267" spans="1:1" x14ac:dyDescent="0.3">
      <c r="A267" s="81" t="str">
        <f t="shared" si="4"/>
        <v/>
      </c>
    </row>
    <row r="268" spans="1:1" x14ac:dyDescent="0.3">
      <c r="A268" s="81" t="str">
        <f t="shared" si="4"/>
        <v/>
      </c>
    </row>
    <row r="269" spans="1:1" x14ac:dyDescent="0.3">
      <c r="A269" s="81" t="str">
        <f t="shared" si="4"/>
        <v/>
      </c>
    </row>
    <row r="270" spans="1:1" x14ac:dyDescent="0.3">
      <c r="A270" s="81" t="str">
        <f t="shared" si="4"/>
        <v/>
      </c>
    </row>
    <row r="271" spans="1:1" x14ac:dyDescent="0.3">
      <c r="A271" s="81" t="str">
        <f t="shared" si="4"/>
        <v/>
      </c>
    </row>
    <row r="272" spans="1:1" x14ac:dyDescent="0.3">
      <c r="A272" s="81" t="str">
        <f t="shared" si="4"/>
        <v/>
      </c>
    </row>
    <row r="273" spans="1:1" x14ac:dyDescent="0.3">
      <c r="A273" s="81" t="str">
        <f t="shared" si="4"/>
        <v/>
      </c>
    </row>
    <row r="274" spans="1:1" x14ac:dyDescent="0.3">
      <c r="A274" s="81" t="str">
        <f t="shared" si="4"/>
        <v/>
      </c>
    </row>
    <row r="275" spans="1:1" x14ac:dyDescent="0.3">
      <c r="A275" s="81" t="str">
        <f t="shared" si="4"/>
        <v/>
      </c>
    </row>
    <row r="276" spans="1:1" x14ac:dyDescent="0.3">
      <c r="A276" s="81" t="str">
        <f t="shared" si="4"/>
        <v/>
      </c>
    </row>
    <row r="277" spans="1:1" x14ac:dyDescent="0.3">
      <c r="A277" s="81" t="str">
        <f t="shared" si="4"/>
        <v/>
      </c>
    </row>
    <row r="278" spans="1:1" x14ac:dyDescent="0.3">
      <c r="A278" s="81" t="str">
        <f t="shared" si="4"/>
        <v/>
      </c>
    </row>
    <row r="279" spans="1:1" x14ac:dyDescent="0.3">
      <c r="A279" s="81" t="str">
        <f t="shared" si="4"/>
        <v/>
      </c>
    </row>
    <row r="280" spans="1:1" x14ac:dyDescent="0.3">
      <c r="A280" s="81" t="str">
        <f t="shared" si="4"/>
        <v/>
      </c>
    </row>
    <row r="281" spans="1:1" x14ac:dyDescent="0.3">
      <c r="A281" s="81" t="str">
        <f t="shared" si="4"/>
        <v/>
      </c>
    </row>
    <row r="282" spans="1:1" x14ac:dyDescent="0.3">
      <c r="A282" s="81" t="str">
        <f t="shared" si="4"/>
        <v/>
      </c>
    </row>
    <row r="283" spans="1:1" x14ac:dyDescent="0.3">
      <c r="A283" s="81" t="str">
        <f t="shared" si="4"/>
        <v/>
      </c>
    </row>
    <row r="284" spans="1:1" x14ac:dyDescent="0.3">
      <c r="A284" s="81" t="str">
        <f t="shared" si="4"/>
        <v/>
      </c>
    </row>
    <row r="285" spans="1:1" x14ac:dyDescent="0.3">
      <c r="A285" s="81" t="str">
        <f t="shared" si="4"/>
        <v/>
      </c>
    </row>
    <row r="286" spans="1:1" x14ac:dyDescent="0.3">
      <c r="A286" s="81" t="str">
        <f t="shared" si="4"/>
        <v/>
      </c>
    </row>
    <row r="287" spans="1:1" x14ac:dyDescent="0.3">
      <c r="A287" s="81" t="str">
        <f t="shared" si="4"/>
        <v/>
      </c>
    </row>
    <row r="288" spans="1:1" x14ac:dyDescent="0.3">
      <c r="A288" s="81" t="str">
        <f t="shared" si="4"/>
        <v/>
      </c>
    </row>
    <row r="289" spans="1:1" x14ac:dyDescent="0.3">
      <c r="A289" s="81" t="str">
        <f t="shared" si="4"/>
        <v/>
      </c>
    </row>
    <row r="290" spans="1:1" x14ac:dyDescent="0.3">
      <c r="A290" s="81" t="str">
        <f t="shared" si="4"/>
        <v/>
      </c>
    </row>
    <row r="291" spans="1:1" x14ac:dyDescent="0.3">
      <c r="A291" s="81" t="str">
        <f t="shared" si="4"/>
        <v/>
      </c>
    </row>
    <row r="292" spans="1:1" x14ac:dyDescent="0.3">
      <c r="A292" s="81" t="str">
        <f t="shared" si="4"/>
        <v/>
      </c>
    </row>
    <row r="293" spans="1:1" x14ac:dyDescent="0.3">
      <c r="A293" s="81" t="str">
        <f t="shared" si="4"/>
        <v/>
      </c>
    </row>
    <row r="294" spans="1:1" x14ac:dyDescent="0.3">
      <c r="A294" s="81" t="str">
        <f t="shared" si="4"/>
        <v/>
      </c>
    </row>
    <row r="295" spans="1:1" x14ac:dyDescent="0.3">
      <c r="A295" s="81" t="str">
        <f t="shared" si="4"/>
        <v/>
      </c>
    </row>
    <row r="296" spans="1:1" x14ac:dyDescent="0.3">
      <c r="A296" s="81" t="str">
        <f t="shared" si="4"/>
        <v/>
      </c>
    </row>
    <row r="297" spans="1:1" x14ac:dyDescent="0.3">
      <c r="A297" s="81" t="str">
        <f t="shared" si="4"/>
        <v/>
      </c>
    </row>
    <row r="298" spans="1:1" x14ac:dyDescent="0.3">
      <c r="A298" s="81" t="str">
        <f t="shared" si="4"/>
        <v/>
      </c>
    </row>
    <row r="299" spans="1:1" x14ac:dyDescent="0.3">
      <c r="A299" s="81" t="str">
        <f t="shared" si="4"/>
        <v/>
      </c>
    </row>
    <row r="300" spans="1:1" x14ac:dyDescent="0.3">
      <c r="A300" s="81" t="str">
        <f t="shared" si="4"/>
        <v/>
      </c>
    </row>
    <row r="301" spans="1:1" x14ac:dyDescent="0.3">
      <c r="A301" s="81" t="str">
        <f t="shared" si="4"/>
        <v/>
      </c>
    </row>
    <row r="302" spans="1:1" x14ac:dyDescent="0.3">
      <c r="A302" s="81" t="str">
        <f t="shared" si="4"/>
        <v/>
      </c>
    </row>
    <row r="303" spans="1:1" x14ac:dyDescent="0.3">
      <c r="A303" s="81" t="str">
        <f t="shared" si="4"/>
        <v/>
      </c>
    </row>
    <row r="304" spans="1:1" x14ac:dyDescent="0.3">
      <c r="A304" s="81" t="str">
        <f t="shared" si="4"/>
        <v/>
      </c>
    </row>
    <row r="305" spans="1:1" x14ac:dyDescent="0.3">
      <c r="A305" s="81" t="str">
        <f t="shared" si="4"/>
        <v/>
      </c>
    </row>
    <row r="306" spans="1:1" x14ac:dyDescent="0.3">
      <c r="A306" s="81" t="str">
        <f t="shared" si="4"/>
        <v/>
      </c>
    </row>
    <row r="307" spans="1:1" x14ac:dyDescent="0.3">
      <c r="A307" s="81" t="str">
        <f t="shared" si="4"/>
        <v/>
      </c>
    </row>
    <row r="308" spans="1:1" x14ac:dyDescent="0.3">
      <c r="A308" s="81" t="str">
        <f t="shared" si="4"/>
        <v/>
      </c>
    </row>
    <row r="309" spans="1:1" x14ac:dyDescent="0.3">
      <c r="A309" s="81" t="str">
        <f t="shared" si="4"/>
        <v/>
      </c>
    </row>
    <row r="310" spans="1:1" x14ac:dyDescent="0.3">
      <c r="A310" s="81" t="str">
        <f t="shared" si="4"/>
        <v/>
      </c>
    </row>
    <row r="311" spans="1:1" x14ac:dyDescent="0.3">
      <c r="A311" s="81" t="str">
        <f t="shared" si="4"/>
        <v/>
      </c>
    </row>
    <row r="312" spans="1:1" x14ac:dyDescent="0.3">
      <c r="A312" s="81" t="str">
        <f t="shared" si="4"/>
        <v/>
      </c>
    </row>
    <row r="313" spans="1:1" x14ac:dyDescent="0.3">
      <c r="A313" s="81" t="str">
        <f t="shared" si="4"/>
        <v/>
      </c>
    </row>
    <row r="314" spans="1:1" x14ac:dyDescent="0.3">
      <c r="A314" s="81" t="str">
        <f t="shared" si="4"/>
        <v/>
      </c>
    </row>
    <row r="315" spans="1:1" x14ac:dyDescent="0.3">
      <c r="A315" s="81" t="str">
        <f t="shared" si="4"/>
        <v/>
      </c>
    </row>
    <row r="316" spans="1:1" x14ac:dyDescent="0.3">
      <c r="A316" s="81" t="str">
        <f t="shared" si="4"/>
        <v/>
      </c>
    </row>
    <row r="317" spans="1:1" x14ac:dyDescent="0.3">
      <c r="A317" s="81" t="str">
        <f t="shared" si="4"/>
        <v/>
      </c>
    </row>
    <row r="318" spans="1:1" x14ac:dyDescent="0.3">
      <c r="A318" s="81" t="str">
        <f t="shared" si="4"/>
        <v/>
      </c>
    </row>
    <row r="319" spans="1:1" x14ac:dyDescent="0.3">
      <c r="A319" s="81" t="str">
        <f t="shared" si="4"/>
        <v/>
      </c>
    </row>
    <row r="320" spans="1:1" x14ac:dyDescent="0.3">
      <c r="A320" s="81" t="str">
        <f t="shared" si="4"/>
        <v/>
      </c>
    </row>
    <row r="321" spans="1:1" x14ac:dyDescent="0.3">
      <c r="A321" s="81" t="str">
        <f t="shared" si="4"/>
        <v/>
      </c>
    </row>
    <row r="322" spans="1:1" x14ac:dyDescent="0.3">
      <c r="A322" s="81" t="str">
        <f t="shared" si="4"/>
        <v/>
      </c>
    </row>
    <row r="323" spans="1:1" x14ac:dyDescent="0.3">
      <c r="A323" s="81" t="str">
        <f t="shared" ref="A323:A386" si="5">B323&amp;C323</f>
        <v/>
      </c>
    </row>
    <row r="324" spans="1:1" x14ac:dyDescent="0.3">
      <c r="A324" s="81" t="str">
        <f t="shared" si="5"/>
        <v/>
      </c>
    </row>
    <row r="325" spans="1:1" x14ac:dyDescent="0.3">
      <c r="A325" s="81" t="str">
        <f t="shared" si="5"/>
        <v/>
      </c>
    </row>
    <row r="326" spans="1:1" x14ac:dyDescent="0.3">
      <c r="A326" s="81" t="str">
        <f t="shared" si="5"/>
        <v/>
      </c>
    </row>
    <row r="327" spans="1:1" x14ac:dyDescent="0.3">
      <c r="A327" s="81" t="str">
        <f t="shared" si="5"/>
        <v/>
      </c>
    </row>
    <row r="328" spans="1:1" x14ac:dyDescent="0.3">
      <c r="A328" s="81" t="str">
        <f t="shared" si="5"/>
        <v/>
      </c>
    </row>
    <row r="329" spans="1:1" x14ac:dyDescent="0.3">
      <c r="A329" s="81" t="str">
        <f t="shared" si="5"/>
        <v/>
      </c>
    </row>
    <row r="330" spans="1:1" x14ac:dyDescent="0.3">
      <c r="A330" s="81" t="str">
        <f t="shared" si="5"/>
        <v/>
      </c>
    </row>
    <row r="331" spans="1:1" x14ac:dyDescent="0.3">
      <c r="A331" s="81" t="str">
        <f t="shared" si="5"/>
        <v/>
      </c>
    </row>
    <row r="332" spans="1:1" x14ac:dyDescent="0.3">
      <c r="A332" s="81" t="str">
        <f t="shared" si="5"/>
        <v/>
      </c>
    </row>
    <row r="333" spans="1:1" x14ac:dyDescent="0.3">
      <c r="A333" s="81" t="str">
        <f t="shared" si="5"/>
        <v/>
      </c>
    </row>
    <row r="334" spans="1:1" x14ac:dyDescent="0.3">
      <c r="A334" s="81" t="str">
        <f t="shared" si="5"/>
        <v/>
      </c>
    </row>
    <row r="335" spans="1:1" x14ac:dyDescent="0.3">
      <c r="A335" s="81" t="str">
        <f t="shared" si="5"/>
        <v/>
      </c>
    </row>
    <row r="336" spans="1:1" x14ac:dyDescent="0.3">
      <c r="A336" s="81" t="str">
        <f t="shared" si="5"/>
        <v/>
      </c>
    </row>
    <row r="337" spans="1:1" x14ac:dyDescent="0.3">
      <c r="A337" s="81" t="str">
        <f t="shared" si="5"/>
        <v/>
      </c>
    </row>
    <row r="338" spans="1:1" x14ac:dyDescent="0.3">
      <c r="A338" s="81" t="str">
        <f t="shared" si="5"/>
        <v/>
      </c>
    </row>
    <row r="339" spans="1:1" x14ac:dyDescent="0.3">
      <c r="A339" s="81" t="str">
        <f t="shared" si="5"/>
        <v/>
      </c>
    </row>
    <row r="340" spans="1:1" x14ac:dyDescent="0.3">
      <c r="A340" s="81" t="str">
        <f t="shared" si="5"/>
        <v/>
      </c>
    </row>
    <row r="341" spans="1:1" x14ac:dyDescent="0.3">
      <c r="A341" s="81" t="str">
        <f t="shared" si="5"/>
        <v/>
      </c>
    </row>
    <row r="342" spans="1:1" x14ac:dyDescent="0.3">
      <c r="A342" s="81" t="str">
        <f t="shared" si="5"/>
        <v/>
      </c>
    </row>
    <row r="343" spans="1:1" x14ac:dyDescent="0.3">
      <c r="A343" s="81" t="str">
        <f t="shared" si="5"/>
        <v/>
      </c>
    </row>
    <row r="344" spans="1:1" x14ac:dyDescent="0.3">
      <c r="A344" s="81" t="str">
        <f t="shared" si="5"/>
        <v/>
      </c>
    </row>
    <row r="345" spans="1:1" x14ac:dyDescent="0.3">
      <c r="A345" s="81" t="str">
        <f t="shared" si="5"/>
        <v/>
      </c>
    </row>
    <row r="346" spans="1:1" x14ac:dyDescent="0.3">
      <c r="A346" s="81" t="str">
        <f t="shared" si="5"/>
        <v/>
      </c>
    </row>
    <row r="347" spans="1:1" x14ac:dyDescent="0.3">
      <c r="A347" s="81" t="str">
        <f t="shared" si="5"/>
        <v/>
      </c>
    </row>
    <row r="348" spans="1:1" x14ac:dyDescent="0.3">
      <c r="A348" s="81" t="str">
        <f t="shared" si="5"/>
        <v/>
      </c>
    </row>
    <row r="349" spans="1:1" x14ac:dyDescent="0.3">
      <c r="A349" s="81" t="str">
        <f t="shared" si="5"/>
        <v/>
      </c>
    </row>
    <row r="350" spans="1:1" x14ac:dyDescent="0.3">
      <c r="A350" s="81" t="str">
        <f t="shared" si="5"/>
        <v/>
      </c>
    </row>
    <row r="351" spans="1:1" x14ac:dyDescent="0.3">
      <c r="A351" s="81" t="str">
        <f t="shared" si="5"/>
        <v/>
      </c>
    </row>
    <row r="352" spans="1:1" x14ac:dyDescent="0.3">
      <c r="A352" s="81" t="str">
        <f t="shared" si="5"/>
        <v/>
      </c>
    </row>
    <row r="353" spans="1:1" x14ac:dyDescent="0.3">
      <c r="A353" s="81" t="str">
        <f t="shared" si="5"/>
        <v/>
      </c>
    </row>
    <row r="354" spans="1:1" x14ac:dyDescent="0.3">
      <c r="A354" s="81" t="str">
        <f t="shared" si="5"/>
        <v/>
      </c>
    </row>
    <row r="355" spans="1:1" x14ac:dyDescent="0.3">
      <c r="A355" s="81" t="str">
        <f t="shared" si="5"/>
        <v/>
      </c>
    </row>
    <row r="356" spans="1:1" x14ac:dyDescent="0.3">
      <c r="A356" s="81" t="str">
        <f t="shared" si="5"/>
        <v/>
      </c>
    </row>
    <row r="357" spans="1:1" x14ac:dyDescent="0.3">
      <c r="A357" s="81" t="str">
        <f t="shared" si="5"/>
        <v/>
      </c>
    </row>
    <row r="358" spans="1:1" x14ac:dyDescent="0.3">
      <c r="A358" s="81" t="str">
        <f t="shared" si="5"/>
        <v/>
      </c>
    </row>
    <row r="359" spans="1:1" x14ac:dyDescent="0.3">
      <c r="A359" s="81" t="str">
        <f t="shared" si="5"/>
        <v/>
      </c>
    </row>
    <row r="360" spans="1:1" x14ac:dyDescent="0.3">
      <c r="A360" s="81" t="str">
        <f t="shared" si="5"/>
        <v/>
      </c>
    </row>
    <row r="361" spans="1:1" x14ac:dyDescent="0.3">
      <c r="A361" s="81" t="str">
        <f t="shared" si="5"/>
        <v/>
      </c>
    </row>
    <row r="362" spans="1:1" x14ac:dyDescent="0.3">
      <c r="A362" s="81" t="str">
        <f t="shared" si="5"/>
        <v/>
      </c>
    </row>
    <row r="363" spans="1:1" x14ac:dyDescent="0.3">
      <c r="A363" s="81" t="str">
        <f t="shared" si="5"/>
        <v/>
      </c>
    </row>
    <row r="364" spans="1:1" x14ac:dyDescent="0.3">
      <c r="A364" s="81" t="str">
        <f t="shared" si="5"/>
        <v/>
      </c>
    </row>
    <row r="365" spans="1:1" x14ac:dyDescent="0.3">
      <c r="A365" s="81" t="str">
        <f t="shared" si="5"/>
        <v/>
      </c>
    </row>
    <row r="366" spans="1:1" x14ac:dyDescent="0.3">
      <c r="A366" s="81" t="str">
        <f t="shared" si="5"/>
        <v/>
      </c>
    </row>
    <row r="367" spans="1:1" x14ac:dyDescent="0.3">
      <c r="A367" s="81" t="str">
        <f t="shared" si="5"/>
        <v/>
      </c>
    </row>
    <row r="368" spans="1:1" x14ac:dyDescent="0.3">
      <c r="A368" s="81" t="str">
        <f t="shared" si="5"/>
        <v/>
      </c>
    </row>
    <row r="369" spans="1:1" x14ac:dyDescent="0.3">
      <c r="A369" s="81" t="str">
        <f t="shared" si="5"/>
        <v/>
      </c>
    </row>
    <row r="370" spans="1:1" x14ac:dyDescent="0.3">
      <c r="A370" s="81" t="str">
        <f t="shared" si="5"/>
        <v/>
      </c>
    </row>
    <row r="371" spans="1:1" x14ac:dyDescent="0.3">
      <c r="A371" s="81" t="str">
        <f t="shared" si="5"/>
        <v/>
      </c>
    </row>
    <row r="372" spans="1:1" x14ac:dyDescent="0.3">
      <c r="A372" s="81" t="str">
        <f t="shared" si="5"/>
        <v/>
      </c>
    </row>
    <row r="373" spans="1:1" x14ac:dyDescent="0.3">
      <c r="A373" s="81" t="str">
        <f t="shared" si="5"/>
        <v/>
      </c>
    </row>
    <row r="374" spans="1:1" x14ac:dyDescent="0.3">
      <c r="A374" s="81" t="str">
        <f t="shared" si="5"/>
        <v/>
      </c>
    </row>
    <row r="375" spans="1:1" x14ac:dyDescent="0.3">
      <c r="A375" s="81" t="str">
        <f t="shared" si="5"/>
        <v/>
      </c>
    </row>
    <row r="376" spans="1:1" x14ac:dyDescent="0.3">
      <c r="A376" s="81" t="str">
        <f t="shared" si="5"/>
        <v/>
      </c>
    </row>
    <row r="377" spans="1:1" x14ac:dyDescent="0.3">
      <c r="A377" s="81" t="str">
        <f t="shared" si="5"/>
        <v/>
      </c>
    </row>
    <row r="378" spans="1:1" x14ac:dyDescent="0.3">
      <c r="A378" s="81" t="str">
        <f t="shared" si="5"/>
        <v/>
      </c>
    </row>
    <row r="379" spans="1:1" x14ac:dyDescent="0.3">
      <c r="A379" s="81" t="str">
        <f t="shared" si="5"/>
        <v/>
      </c>
    </row>
    <row r="380" spans="1:1" x14ac:dyDescent="0.3">
      <c r="A380" s="81" t="str">
        <f t="shared" si="5"/>
        <v/>
      </c>
    </row>
    <row r="381" spans="1:1" x14ac:dyDescent="0.3">
      <c r="A381" s="81" t="str">
        <f t="shared" si="5"/>
        <v/>
      </c>
    </row>
    <row r="382" spans="1:1" x14ac:dyDescent="0.3">
      <c r="A382" s="81" t="str">
        <f t="shared" si="5"/>
        <v/>
      </c>
    </row>
    <row r="383" spans="1:1" x14ac:dyDescent="0.3">
      <c r="A383" s="81" t="str">
        <f t="shared" si="5"/>
        <v/>
      </c>
    </row>
    <row r="384" spans="1:1" x14ac:dyDescent="0.3">
      <c r="A384" s="81" t="str">
        <f t="shared" si="5"/>
        <v/>
      </c>
    </row>
    <row r="385" spans="1:1" x14ac:dyDescent="0.3">
      <c r="A385" s="81" t="str">
        <f t="shared" si="5"/>
        <v/>
      </c>
    </row>
    <row r="386" spans="1:1" x14ac:dyDescent="0.3">
      <c r="A386" s="81" t="str">
        <f t="shared" si="5"/>
        <v/>
      </c>
    </row>
    <row r="387" spans="1:1" x14ac:dyDescent="0.3">
      <c r="A387" s="81" t="str">
        <f t="shared" ref="A387:A450" si="6">B387&amp;C387</f>
        <v/>
      </c>
    </row>
    <row r="388" spans="1:1" x14ac:dyDescent="0.3">
      <c r="A388" s="81" t="str">
        <f t="shared" si="6"/>
        <v/>
      </c>
    </row>
    <row r="389" spans="1:1" x14ac:dyDescent="0.3">
      <c r="A389" s="81" t="str">
        <f t="shared" si="6"/>
        <v/>
      </c>
    </row>
    <row r="390" spans="1:1" x14ac:dyDescent="0.3">
      <c r="A390" s="81" t="str">
        <f t="shared" si="6"/>
        <v/>
      </c>
    </row>
    <row r="391" spans="1:1" x14ac:dyDescent="0.3">
      <c r="A391" s="81" t="str">
        <f t="shared" si="6"/>
        <v/>
      </c>
    </row>
    <row r="392" spans="1:1" x14ac:dyDescent="0.3">
      <c r="A392" s="81" t="str">
        <f t="shared" si="6"/>
        <v/>
      </c>
    </row>
    <row r="393" spans="1:1" x14ac:dyDescent="0.3">
      <c r="A393" s="81" t="str">
        <f t="shared" si="6"/>
        <v/>
      </c>
    </row>
    <row r="394" spans="1:1" x14ac:dyDescent="0.3">
      <c r="A394" s="81" t="str">
        <f t="shared" si="6"/>
        <v/>
      </c>
    </row>
    <row r="395" spans="1:1" x14ac:dyDescent="0.3">
      <c r="A395" s="81" t="str">
        <f t="shared" si="6"/>
        <v/>
      </c>
    </row>
    <row r="396" spans="1:1" x14ac:dyDescent="0.3">
      <c r="A396" s="81" t="str">
        <f t="shared" si="6"/>
        <v/>
      </c>
    </row>
    <row r="397" spans="1:1" x14ac:dyDescent="0.3">
      <c r="A397" s="81" t="str">
        <f t="shared" si="6"/>
        <v/>
      </c>
    </row>
    <row r="398" spans="1:1" x14ac:dyDescent="0.3">
      <c r="A398" s="81" t="str">
        <f t="shared" si="6"/>
        <v/>
      </c>
    </row>
    <row r="399" spans="1:1" x14ac:dyDescent="0.3">
      <c r="A399" s="81" t="str">
        <f t="shared" si="6"/>
        <v/>
      </c>
    </row>
    <row r="400" spans="1:1" x14ac:dyDescent="0.3">
      <c r="A400" s="81" t="str">
        <f t="shared" si="6"/>
        <v/>
      </c>
    </row>
    <row r="401" spans="1:1" x14ac:dyDescent="0.3">
      <c r="A401" s="81" t="str">
        <f t="shared" si="6"/>
        <v/>
      </c>
    </row>
    <row r="402" spans="1:1" x14ac:dyDescent="0.3">
      <c r="A402" s="81" t="str">
        <f t="shared" si="6"/>
        <v/>
      </c>
    </row>
    <row r="403" spans="1:1" x14ac:dyDescent="0.3">
      <c r="A403" s="81" t="str">
        <f t="shared" si="6"/>
        <v/>
      </c>
    </row>
    <row r="404" spans="1:1" x14ac:dyDescent="0.3">
      <c r="A404" s="81" t="str">
        <f t="shared" si="6"/>
        <v/>
      </c>
    </row>
    <row r="405" spans="1:1" x14ac:dyDescent="0.3">
      <c r="A405" s="81" t="str">
        <f t="shared" si="6"/>
        <v/>
      </c>
    </row>
    <row r="406" spans="1:1" x14ac:dyDescent="0.3">
      <c r="A406" s="81" t="str">
        <f t="shared" si="6"/>
        <v/>
      </c>
    </row>
    <row r="407" spans="1:1" x14ac:dyDescent="0.3">
      <c r="A407" s="81" t="str">
        <f t="shared" si="6"/>
        <v/>
      </c>
    </row>
    <row r="408" spans="1:1" x14ac:dyDescent="0.3">
      <c r="A408" s="81" t="str">
        <f t="shared" si="6"/>
        <v/>
      </c>
    </row>
    <row r="409" spans="1:1" x14ac:dyDescent="0.3">
      <c r="A409" s="81" t="str">
        <f t="shared" si="6"/>
        <v/>
      </c>
    </row>
    <row r="410" spans="1:1" x14ac:dyDescent="0.3">
      <c r="A410" s="81" t="str">
        <f t="shared" si="6"/>
        <v/>
      </c>
    </row>
    <row r="411" spans="1:1" x14ac:dyDescent="0.3">
      <c r="A411" s="81" t="str">
        <f t="shared" si="6"/>
        <v/>
      </c>
    </row>
    <row r="412" spans="1:1" x14ac:dyDescent="0.3">
      <c r="A412" s="81" t="str">
        <f t="shared" si="6"/>
        <v/>
      </c>
    </row>
    <row r="413" spans="1:1" x14ac:dyDescent="0.3">
      <c r="A413" s="81" t="str">
        <f t="shared" si="6"/>
        <v/>
      </c>
    </row>
    <row r="414" spans="1:1" x14ac:dyDescent="0.3">
      <c r="A414" s="81" t="str">
        <f t="shared" si="6"/>
        <v/>
      </c>
    </row>
    <row r="415" spans="1:1" x14ac:dyDescent="0.3">
      <c r="A415" s="81" t="str">
        <f t="shared" si="6"/>
        <v/>
      </c>
    </row>
    <row r="416" spans="1:1" x14ac:dyDescent="0.3">
      <c r="A416" s="81" t="str">
        <f t="shared" si="6"/>
        <v/>
      </c>
    </row>
    <row r="417" spans="1:1" x14ac:dyDescent="0.3">
      <c r="A417" s="81" t="str">
        <f t="shared" si="6"/>
        <v/>
      </c>
    </row>
    <row r="418" spans="1:1" x14ac:dyDescent="0.3">
      <c r="A418" s="81" t="str">
        <f t="shared" si="6"/>
        <v/>
      </c>
    </row>
    <row r="419" spans="1:1" x14ac:dyDescent="0.3">
      <c r="A419" s="81" t="str">
        <f t="shared" si="6"/>
        <v/>
      </c>
    </row>
    <row r="420" spans="1:1" x14ac:dyDescent="0.3">
      <c r="A420" s="81" t="str">
        <f t="shared" si="6"/>
        <v/>
      </c>
    </row>
    <row r="421" spans="1:1" x14ac:dyDescent="0.3">
      <c r="A421" s="81" t="str">
        <f t="shared" si="6"/>
        <v/>
      </c>
    </row>
    <row r="422" spans="1:1" x14ac:dyDescent="0.3">
      <c r="A422" s="81" t="str">
        <f t="shared" si="6"/>
        <v/>
      </c>
    </row>
    <row r="423" spans="1:1" x14ac:dyDescent="0.3">
      <c r="A423" s="81" t="str">
        <f t="shared" si="6"/>
        <v/>
      </c>
    </row>
    <row r="424" spans="1:1" x14ac:dyDescent="0.3">
      <c r="A424" s="81" t="str">
        <f t="shared" si="6"/>
        <v/>
      </c>
    </row>
    <row r="425" spans="1:1" x14ac:dyDescent="0.3">
      <c r="A425" s="81" t="str">
        <f t="shared" si="6"/>
        <v/>
      </c>
    </row>
    <row r="426" spans="1:1" x14ac:dyDescent="0.3">
      <c r="A426" s="81" t="str">
        <f t="shared" si="6"/>
        <v/>
      </c>
    </row>
    <row r="427" spans="1:1" x14ac:dyDescent="0.3">
      <c r="A427" s="81" t="str">
        <f t="shared" si="6"/>
        <v/>
      </c>
    </row>
    <row r="428" spans="1:1" x14ac:dyDescent="0.3">
      <c r="A428" s="81" t="str">
        <f t="shared" si="6"/>
        <v/>
      </c>
    </row>
    <row r="429" spans="1:1" x14ac:dyDescent="0.3">
      <c r="A429" s="81" t="str">
        <f t="shared" si="6"/>
        <v/>
      </c>
    </row>
    <row r="430" spans="1:1" x14ac:dyDescent="0.3">
      <c r="A430" s="81" t="str">
        <f t="shared" si="6"/>
        <v/>
      </c>
    </row>
    <row r="431" spans="1:1" x14ac:dyDescent="0.3">
      <c r="A431" s="81" t="str">
        <f t="shared" si="6"/>
        <v/>
      </c>
    </row>
    <row r="432" spans="1:1" x14ac:dyDescent="0.3">
      <c r="A432" s="81" t="str">
        <f t="shared" si="6"/>
        <v/>
      </c>
    </row>
    <row r="433" spans="1:1" x14ac:dyDescent="0.3">
      <c r="A433" s="81" t="str">
        <f t="shared" si="6"/>
        <v/>
      </c>
    </row>
    <row r="434" spans="1:1" x14ac:dyDescent="0.3">
      <c r="A434" s="81" t="str">
        <f t="shared" si="6"/>
        <v/>
      </c>
    </row>
    <row r="435" spans="1:1" x14ac:dyDescent="0.3">
      <c r="A435" s="81" t="str">
        <f t="shared" si="6"/>
        <v/>
      </c>
    </row>
    <row r="436" spans="1:1" x14ac:dyDescent="0.3">
      <c r="A436" s="81" t="str">
        <f t="shared" si="6"/>
        <v/>
      </c>
    </row>
    <row r="437" spans="1:1" x14ac:dyDescent="0.3">
      <c r="A437" s="81" t="str">
        <f t="shared" si="6"/>
        <v/>
      </c>
    </row>
    <row r="438" spans="1:1" x14ac:dyDescent="0.3">
      <c r="A438" s="81" t="str">
        <f t="shared" si="6"/>
        <v/>
      </c>
    </row>
    <row r="439" spans="1:1" x14ac:dyDescent="0.3">
      <c r="A439" s="81" t="str">
        <f t="shared" si="6"/>
        <v/>
      </c>
    </row>
    <row r="440" spans="1:1" x14ac:dyDescent="0.3">
      <c r="A440" s="81" t="str">
        <f t="shared" si="6"/>
        <v/>
      </c>
    </row>
    <row r="441" spans="1:1" x14ac:dyDescent="0.3">
      <c r="A441" s="81" t="str">
        <f t="shared" si="6"/>
        <v/>
      </c>
    </row>
    <row r="442" spans="1:1" x14ac:dyDescent="0.3">
      <c r="A442" s="81" t="str">
        <f t="shared" si="6"/>
        <v/>
      </c>
    </row>
    <row r="443" spans="1:1" x14ac:dyDescent="0.3">
      <c r="A443" s="81" t="str">
        <f t="shared" si="6"/>
        <v/>
      </c>
    </row>
    <row r="444" spans="1:1" x14ac:dyDescent="0.3">
      <c r="A444" s="81" t="str">
        <f t="shared" si="6"/>
        <v/>
      </c>
    </row>
    <row r="445" spans="1:1" x14ac:dyDescent="0.3">
      <c r="A445" s="81" t="str">
        <f t="shared" si="6"/>
        <v/>
      </c>
    </row>
    <row r="446" spans="1:1" x14ac:dyDescent="0.3">
      <c r="A446" s="81" t="str">
        <f t="shared" si="6"/>
        <v/>
      </c>
    </row>
    <row r="447" spans="1:1" x14ac:dyDescent="0.3">
      <c r="A447" s="81" t="str">
        <f t="shared" si="6"/>
        <v/>
      </c>
    </row>
    <row r="448" spans="1:1" x14ac:dyDescent="0.3">
      <c r="A448" s="81" t="str">
        <f t="shared" si="6"/>
        <v/>
      </c>
    </row>
    <row r="449" spans="1:1" x14ac:dyDescent="0.3">
      <c r="A449" s="81" t="str">
        <f t="shared" si="6"/>
        <v/>
      </c>
    </row>
    <row r="450" spans="1:1" x14ac:dyDescent="0.3">
      <c r="A450" s="81" t="str">
        <f t="shared" si="6"/>
        <v/>
      </c>
    </row>
    <row r="451" spans="1:1" x14ac:dyDescent="0.3">
      <c r="A451" s="81" t="str">
        <f t="shared" ref="A451:A469" si="7">B451&amp;C451</f>
        <v/>
      </c>
    </row>
    <row r="452" spans="1:1" x14ac:dyDescent="0.3">
      <c r="A452" s="81" t="str">
        <f t="shared" si="7"/>
        <v/>
      </c>
    </row>
    <row r="453" spans="1:1" x14ac:dyDescent="0.3">
      <c r="A453" s="81" t="str">
        <f t="shared" si="7"/>
        <v/>
      </c>
    </row>
    <row r="454" spans="1:1" x14ac:dyDescent="0.3">
      <c r="A454" s="81" t="str">
        <f t="shared" si="7"/>
        <v/>
      </c>
    </row>
    <row r="455" spans="1:1" x14ac:dyDescent="0.3">
      <c r="A455" s="81" t="str">
        <f t="shared" si="7"/>
        <v/>
      </c>
    </row>
    <row r="456" spans="1:1" x14ac:dyDescent="0.3">
      <c r="A456" s="81" t="str">
        <f t="shared" si="7"/>
        <v/>
      </c>
    </row>
    <row r="457" spans="1:1" x14ac:dyDescent="0.3">
      <c r="A457" s="81" t="str">
        <f t="shared" si="7"/>
        <v/>
      </c>
    </row>
    <row r="458" spans="1:1" x14ac:dyDescent="0.3">
      <c r="A458" s="81" t="str">
        <f t="shared" si="7"/>
        <v/>
      </c>
    </row>
    <row r="459" spans="1:1" x14ac:dyDescent="0.3">
      <c r="A459" s="81" t="str">
        <f t="shared" si="7"/>
        <v/>
      </c>
    </row>
    <row r="460" spans="1:1" x14ac:dyDescent="0.3">
      <c r="A460" s="81" t="str">
        <f t="shared" si="7"/>
        <v/>
      </c>
    </row>
    <row r="461" spans="1:1" x14ac:dyDescent="0.3">
      <c r="A461" s="81" t="str">
        <f t="shared" si="7"/>
        <v/>
      </c>
    </row>
    <row r="462" spans="1:1" x14ac:dyDescent="0.3">
      <c r="A462" s="81" t="str">
        <f t="shared" si="7"/>
        <v/>
      </c>
    </row>
    <row r="463" spans="1:1" x14ac:dyDescent="0.3">
      <c r="A463" s="81" t="str">
        <f t="shared" si="7"/>
        <v/>
      </c>
    </row>
    <row r="464" spans="1:1" x14ac:dyDescent="0.3">
      <c r="A464" s="81" t="str">
        <f t="shared" si="7"/>
        <v/>
      </c>
    </row>
    <row r="465" spans="1:1" x14ac:dyDescent="0.3">
      <c r="A465" s="81" t="str">
        <f t="shared" si="7"/>
        <v/>
      </c>
    </row>
    <row r="466" spans="1:1" x14ac:dyDescent="0.3">
      <c r="A466" s="81" t="str">
        <f t="shared" si="7"/>
        <v/>
      </c>
    </row>
    <row r="467" spans="1:1" x14ac:dyDescent="0.3">
      <c r="A467" s="81" t="str">
        <f t="shared" si="7"/>
        <v/>
      </c>
    </row>
    <row r="468" spans="1:1" x14ac:dyDescent="0.3">
      <c r="A468" s="81" t="str">
        <f t="shared" si="7"/>
        <v/>
      </c>
    </row>
    <row r="469" spans="1:1" x14ac:dyDescent="0.3">
      <c r="A469" s="81" t="str">
        <f t="shared" si="7"/>
        <v/>
      </c>
    </row>
  </sheetData>
  <autoFilter ref="A1:I469" xr:uid="{C062E681-9275-4677-82C9-5C240236800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N32"/>
  <sheetViews>
    <sheetView tabSelected="1" view="pageBreakPreview" topLeftCell="A9" zoomScale="115" zoomScaleNormal="115" zoomScaleSheetLayoutView="115" workbookViewId="0">
      <selection activeCell="C10" sqref="C10"/>
    </sheetView>
  </sheetViews>
  <sheetFormatPr baseColWidth="10" defaultRowHeight="14.4" x14ac:dyDescent="0.3"/>
  <cols>
    <col min="1" max="1" width="5.6640625" customWidth="1"/>
    <col min="2" max="2" width="14.33203125" customWidth="1"/>
    <col min="3" max="3" width="19.44140625" style="1" customWidth="1"/>
    <col min="4" max="4" width="12.33203125" customWidth="1"/>
    <col min="5" max="5" width="14.33203125" customWidth="1"/>
    <col min="6" max="6" width="19.44140625" customWidth="1"/>
    <col min="7" max="7" width="7.33203125" customWidth="1"/>
    <col min="8" max="8" width="4.6640625" customWidth="1"/>
    <col min="10" max="10" width="39.109375" customWidth="1"/>
    <col min="11" max="11" width="16.109375" customWidth="1"/>
    <col min="12" max="12" width="16.5546875" customWidth="1"/>
    <col min="13" max="13" width="17" customWidth="1"/>
  </cols>
  <sheetData>
    <row r="1" spans="1:14" ht="15" thickBot="1" x14ac:dyDescent="0.35">
      <c r="B1" s="17"/>
      <c r="C1" s="9"/>
      <c r="J1" s="53"/>
      <c r="K1" s="53"/>
      <c r="L1" s="53"/>
      <c r="M1" s="53"/>
      <c r="N1" s="53"/>
    </row>
    <row r="2" spans="1:14" x14ac:dyDescent="0.3">
      <c r="B2" s="17"/>
      <c r="C2" s="13" t="s">
        <v>597</v>
      </c>
      <c r="D2" s="13"/>
      <c r="J2" s="53"/>
      <c r="K2" s="320">
        <v>2025</v>
      </c>
      <c r="L2" s="320">
        <v>2024</v>
      </c>
      <c r="M2" s="320" t="s">
        <v>944</v>
      </c>
      <c r="N2" s="53"/>
    </row>
    <row r="3" spans="1:14" ht="15" thickBot="1" x14ac:dyDescent="0.35">
      <c r="B3" s="17"/>
      <c r="C3" s="14" t="s">
        <v>81</v>
      </c>
      <c r="D3" s="14"/>
      <c r="J3" s="53"/>
      <c r="K3" s="321"/>
      <c r="L3" s="321"/>
      <c r="M3" s="321"/>
      <c r="N3" s="53"/>
    </row>
    <row r="4" spans="1:14" ht="15" thickBot="1" x14ac:dyDescent="0.35">
      <c r="A4" s="11"/>
      <c r="B4" s="18"/>
      <c r="C4" s="19"/>
      <c r="D4" s="11"/>
      <c r="E4" s="11"/>
      <c r="F4" s="11"/>
      <c r="G4" s="11"/>
      <c r="I4" s="53"/>
      <c r="J4" s="322" t="s">
        <v>550</v>
      </c>
      <c r="K4" s="322" t="s">
        <v>377</v>
      </c>
      <c r="L4" s="322" t="s">
        <v>377</v>
      </c>
      <c r="M4" s="322" t="s">
        <v>377</v>
      </c>
      <c r="N4" s="53"/>
    </row>
    <row r="5" spans="1:14" ht="15.6" thickTop="1" thickBot="1" x14ac:dyDescent="0.35">
      <c r="B5" s="12"/>
      <c r="C5" s="20"/>
      <c r="D5" s="21"/>
      <c r="E5" s="12"/>
      <c r="I5" s="53"/>
      <c r="J5" s="323"/>
      <c r="K5" s="323"/>
      <c r="L5" s="323"/>
      <c r="M5" s="323"/>
      <c r="N5" s="55"/>
    </row>
    <row r="6" spans="1:14" ht="15" thickBot="1" x14ac:dyDescent="0.35">
      <c r="C6" s="301"/>
      <c r="E6" s="302"/>
      <c r="F6" s="302"/>
      <c r="I6" s="53"/>
      <c r="J6" s="60" t="s">
        <v>561</v>
      </c>
      <c r="K6" s="61">
        <f>F9</f>
        <v>2926000</v>
      </c>
      <c r="L6" s="61">
        <v>2863000</v>
      </c>
      <c r="M6" s="62">
        <f>K6-L6</f>
        <v>63000</v>
      </c>
      <c r="N6" s="53"/>
    </row>
    <row r="7" spans="1:14" ht="22.5" customHeight="1" thickBot="1" x14ac:dyDescent="0.35">
      <c r="A7" s="304"/>
      <c r="B7" s="317" t="s">
        <v>23</v>
      </c>
      <c r="C7" s="318"/>
      <c r="E7" s="319" t="s">
        <v>24</v>
      </c>
      <c r="F7" s="318"/>
      <c r="G7" s="303"/>
      <c r="I7" s="53"/>
      <c r="J7" s="60" t="s">
        <v>560</v>
      </c>
      <c r="K7" s="63">
        <f t="shared" ref="K7:K14" si="0">F10</f>
        <v>215000</v>
      </c>
      <c r="L7" s="63">
        <v>215000</v>
      </c>
      <c r="M7" s="64">
        <f t="shared" ref="M7:M14" si="1">K7-L7</f>
        <v>0</v>
      </c>
      <c r="N7" s="53"/>
    </row>
    <row r="8" spans="1:14" ht="15.75" customHeight="1" thickBot="1" x14ac:dyDescent="0.35">
      <c r="A8" s="304"/>
      <c r="B8" s="314" t="s">
        <v>82</v>
      </c>
      <c r="C8" s="316" t="s">
        <v>10</v>
      </c>
      <c r="D8" s="2"/>
      <c r="E8" s="313" t="s">
        <v>82</v>
      </c>
      <c r="F8" s="314" t="s">
        <v>25</v>
      </c>
      <c r="G8" s="315"/>
      <c r="I8" s="55"/>
      <c r="J8" s="60" t="s">
        <v>559</v>
      </c>
      <c r="K8" s="63">
        <f t="shared" si="0"/>
        <v>958410</v>
      </c>
      <c r="L8" s="63">
        <v>1210850</v>
      </c>
      <c r="M8" s="64">
        <f t="shared" si="1"/>
        <v>-252440</v>
      </c>
      <c r="N8" s="53"/>
    </row>
    <row r="9" spans="1:14" ht="15" thickBot="1" x14ac:dyDescent="0.35">
      <c r="A9" s="304"/>
      <c r="B9" s="308" t="s">
        <v>776</v>
      </c>
      <c r="C9" s="306">
        <f>VLOOKUP("TOTAL CAPÍTULO I",'CAPITULO I'!$D$6:$E$1531,2,)</f>
        <v>4533926.6572610168</v>
      </c>
      <c r="D9" s="300"/>
      <c r="E9" s="298" t="s">
        <v>11</v>
      </c>
      <c r="F9" s="299">
        <f>VLOOKUP("TOTAL CAPÍTULO 1",INGRESOS!$C$8:$E$1620,2,)</f>
        <v>2926000</v>
      </c>
      <c r="H9" s="46"/>
      <c r="I9" s="53"/>
      <c r="J9" s="60" t="s">
        <v>557</v>
      </c>
      <c r="K9" s="63">
        <f t="shared" si="0"/>
        <v>6404302.0100000007</v>
      </c>
      <c r="L9" s="63">
        <v>6425152.5</v>
      </c>
      <c r="M9" s="64">
        <f t="shared" si="1"/>
        <v>-20850.489999999292</v>
      </c>
      <c r="N9" s="53"/>
    </row>
    <row r="10" spans="1:14" ht="15" thickBot="1" x14ac:dyDescent="0.35">
      <c r="A10" s="304"/>
      <c r="B10" s="308" t="s">
        <v>777</v>
      </c>
      <c r="C10" s="307">
        <f>VLOOKUP("TOTAL CAPÍTULO II",'CAPITULO II'!$D$6:$E$1624,2,)</f>
        <v>4735367.919999999</v>
      </c>
      <c r="D10" s="4"/>
      <c r="E10" s="298" t="s">
        <v>12</v>
      </c>
      <c r="F10" s="299">
        <f>VLOOKUP("TOTAL CAPÍTULO 2",INGRESOS!$C$8:$E$1620,2,)</f>
        <v>215000</v>
      </c>
      <c r="I10" s="53"/>
      <c r="J10" s="60" t="s">
        <v>555</v>
      </c>
      <c r="K10" s="63">
        <f t="shared" si="0"/>
        <v>87276</v>
      </c>
      <c r="L10" s="63">
        <v>87176.040000000008</v>
      </c>
      <c r="M10" s="64">
        <f t="shared" si="1"/>
        <v>99.959999999991851</v>
      </c>
      <c r="N10" s="53"/>
    </row>
    <row r="11" spans="1:14" ht="15" thickBot="1" x14ac:dyDescent="0.35">
      <c r="A11" s="304"/>
      <c r="B11" s="309" t="s">
        <v>778</v>
      </c>
      <c r="C11" s="307">
        <f>VLOOKUP("TOTAL CAPÍTULO III",'CAPITULO III'!$D$6:$E$1602,2,)</f>
        <v>9851.07</v>
      </c>
      <c r="D11" s="4"/>
      <c r="E11" s="298" t="s">
        <v>13</v>
      </c>
      <c r="F11" s="299">
        <f>VLOOKUP("TOTAL CAPÍTULO 3",INGRESOS!$C$8:$E$1620,2,)</f>
        <v>958410</v>
      </c>
      <c r="I11" s="53"/>
      <c r="J11" s="60" t="s">
        <v>568</v>
      </c>
      <c r="K11" s="63">
        <f t="shared" si="0"/>
        <v>0</v>
      </c>
      <c r="L11" s="63">
        <v>33202.53</v>
      </c>
      <c r="M11" s="64">
        <f t="shared" si="1"/>
        <v>-33202.53</v>
      </c>
      <c r="N11" s="55"/>
    </row>
    <row r="12" spans="1:14" ht="15" thickBot="1" x14ac:dyDescent="0.35">
      <c r="B12" s="310" t="s">
        <v>779</v>
      </c>
      <c r="C12" s="299">
        <f>VLOOKUP("TOTAL CAPÍTULO IV",'CAPITULO IV'!$D$6:$E$1607,2,)</f>
        <v>803869.07000000018</v>
      </c>
      <c r="D12" s="4"/>
      <c r="E12" s="297" t="s">
        <v>14</v>
      </c>
      <c r="F12" s="296">
        <f>VLOOKUP("TOTAL CAPÍTULO 4",INGRESOS!$C$8:$E$1620,2,)</f>
        <v>6404302.0100000007</v>
      </c>
      <c r="H12" s="46"/>
      <c r="I12" s="53"/>
      <c r="J12" s="60" t="s">
        <v>567</v>
      </c>
      <c r="K12" s="63">
        <f t="shared" si="0"/>
        <v>0</v>
      </c>
      <c r="L12" s="63">
        <v>0</v>
      </c>
      <c r="M12" s="64">
        <f t="shared" si="1"/>
        <v>0</v>
      </c>
      <c r="N12" s="53"/>
    </row>
    <row r="13" spans="1:14" ht="15" thickBot="1" x14ac:dyDescent="0.35">
      <c r="B13" s="310" t="s">
        <v>780</v>
      </c>
      <c r="C13" s="306">
        <f>(4/1000)*(C9+C10+C11+C12+C14)</f>
        <v>41677.333549044066</v>
      </c>
      <c r="D13" s="4"/>
      <c r="E13" s="298" t="s">
        <v>15</v>
      </c>
      <c r="F13" s="299">
        <f>VLOOKUP("TOTAL CAPÍTULO 5",INGRESOS!$C$8:$E$1620,2,)</f>
        <v>87276</v>
      </c>
      <c r="I13" s="53"/>
      <c r="J13" s="60" t="s">
        <v>566</v>
      </c>
      <c r="K13" s="63">
        <f t="shared" si="0"/>
        <v>12000</v>
      </c>
      <c r="L13" s="63">
        <v>9000</v>
      </c>
      <c r="M13" s="64">
        <f t="shared" si="1"/>
        <v>3000</v>
      </c>
      <c r="N13" s="55"/>
    </row>
    <row r="14" spans="1:14" ht="15" thickBot="1" x14ac:dyDescent="0.35">
      <c r="B14" s="310" t="s">
        <v>781</v>
      </c>
      <c r="C14" s="307">
        <f>VLOOKUP("TOTAL CAPÍTULO VI",'CAPITULO VI'!$D$6:$E$1612,2,)</f>
        <v>336318.67</v>
      </c>
      <c r="D14" s="4"/>
      <c r="E14" s="297" t="s">
        <v>16</v>
      </c>
      <c r="F14" s="296">
        <f>VLOOKUP("TOTAL CAPÍTULO 6",INGRESOS!$C$8:$E$1620,2,)</f>
        <v>0</v>
      </c>
      <c r="I14" s="55"/>
      <c r="J14" s="65" t="s">
        <v>570</v>
      </c>
      <c r="K14" s="66">
        <f t="shared" si="0"/>
        <v>0</v>
      </c>
      <c r="L14" s="66">
        <v>0</v>
      </c>
      <c r="M14" s="67">
        <f t="shared" si="1"/>
        <v>0</v>
      </c>
      <c r="N14" s="53"/>
    </row>
    <row r="15" spans="1:14" ht="15" thickBot="1" x14ac:dyDescent="0.35">
      <c r="B15" s="310" t="s">
        <v>782</v>
      </c>
      <c r="C15" s="299">
        <f>VLOOKUP("TOTAL CAPÍTULO VII",'CAPITULO VII'!$D$6:$E$1591,2,)</f>
        <v>47254.15</v>
      </c>
      <c r="D15" s="76"/>
      <c r="E15" s="297" t="s">
        <v>17</v>
      </c>
      <c r="F15" s="296">
        <f>VLOOKUP("TOTAL CAPÍTULO 7",INGRESOS!$C$8:$E$1620,2,)</f>
        <v>0</v>
      </c>
      <c r="G15" s="4"/>
      <c r="H15" s="4"/>
      <c r="I15" s="53"/>
      <c r="J15" s="56" t="s">
        <v>44</v>
      </c>
      <c r="K15" s="166">
        <f>SUM(K6:K14)</f>
        <v>10602988.010000002</v>
      </c>
      <c r="L15" s="166">
        <f>SUM(L6:L14)</f>
        <v>10843381.069999998</v>
      </c>
      <c r="M15" s="71">
        <f>SUM(M6:M14)</f>
        <v>-240393.0599999993</v>
      </c>
      <c r="N15" s="55"/>
    </row>
    <row r="16" spans="1:14" ht="15" thickBot="1" x14ac:dyDescent="0.35">
      <c r="B16" s="308" t="s">
        <v>783</v>
      </c>
      <c r="C16" s="306">
        <f>VLOOKUP("TOTAL CAPÍTULO VIII",'CAPITULO VIII'!$D$6:$E$1588,2,)</f>
        <v>12000</v>
      </c>
      <c r="D16" s="4"/>
      <c r="E16" s="297" t="s">
        <v>18</v>
      </c>
      <c r="F16" s="296">
        <f>VLOOKUP("TOTAL CAPÍTULO 8",INGRESOS!$C$8:$E$1620,2,)</f>
        <v>12000</v>
      </c>
      <c r="I16" s="55"/>
      <c r="J16" s="54"/>
      <c r="K16" s="52"/>
      <c r="L16" s="52"/>
      <c r="M16" s="53"/>
      <c r="N16" s="53"/>
    </row>
    <row r="17" spans="1:14" ht="15" thickBot="1" x14ac:dyDescent="0.35">
      <c r="B17" s="308" t="s">
        <v>784</v>
      </c>
      <c r="C17" s="305">
        <f>VLOOKUP("TOTAL CAPÍTULO IX",'CAPITULO IX'!$D$6:$E$1605,2,)</f>
        <v>82723.140000000014</v>
      </c>
      <c r="D17" s="4"/>
      <c r="E17" s="295" t="s">
        <v>19</v>
      </c>
      <c r="F17" s="296">
        <f>VLOOKUP("TOTAL CAPÍTULO 9",INGRESOS!$C$8:$E$1620,2,)</f>
        <v>0</v>
      </c>
      <c r="I17" s="53"/>
      <c r="J17" s="54"/>
      <c r="K17" s="52"/>
      <c r="L17" s="52"/>
      <c r="M17" s="53"/>
      <c r="N17" s="55"/>
    </row>
    <row r="18" spans="1:14" ht="15" customHeight="1" thickBot="1" x14ac:dyDescent="0.35">
      <c r="A18" s="304"/>
      <c r="B18" s="311" t="s">
        <v>20</v>
      </c>
      <c r="C18" s="312">
        <f>SUM(C9:C17)</f>
        <v>10602988.01081006</v>
      </c>
      <c r="D18" s="294"/>
      <c r="E18" s="312" t="s">
        <v>20</v>
      </c>
      <c r="F18" s="312">
        <f>SUM(F9:F17)</f>
        <v>10602988.010000002</v>
      </c>
      <c r="I18" s="55"/>
      <c r="J18" s="53"/>
      <c r="K18" s="320">
        <v>2025</v>
      </c>
      <c r="L18" s="320">
        <v>2024</v>
      </c>
      <c r="M18" s="320" t="s">
        <v>944</v>
      </c>
      <c r="N18" s="53"/>
    </row>
    <row r="19" spans="1:14" ht="15.75" customHeight="1" thickBot="1" x14ac:dyDescent="0.35">
      <c r="I19" s="55"/>
      <c r="J19" s="53"/>
      <c r="K19" s="321"/>
      <c r="L19" s="321"/>
      <c r="M19" s="321"/>
      <c r="N19" s="53"/>
    </row>
    <row r="20" spans="1:14" ht="15" customHeight="1" x14ac:dyDescent="0.3">
      <c r="D20" s="4"/>
      <c r="I20" s="55"/>
      <c r="J20" s="322" t="s">
        <v>551</v>
      </c>
      <c r="K20" s="322" t="s">
        <v>377</v>
      </c>
      <c r="L20" s="322" t="s">
        <v>377</v>
      </c>
      <c r="M20" s="322" t="s">
        <v>377</v>
      </c>
      <c r="N20" s="53"/>
    </row>
    <row r="21" spans="1:14" ht="15.75" customHeight="1" thickBot="1" x14ac:dyDescent="0.35">
      <c r="C21" s="1" t="s">
        <v>147</v>
      </c>
      <c r="D21" s="4">
        <f>F18-C18</f>
        <v>-8.1005878746509552E-4</v>
      </c>
      <c r="E21" s="4"/>
      <c r="I21" s="55"/>
      <c r="J21" s="323"/>
      <c r="K21" s="324"/>
      <c r="L21" s="324"/>
      <c r="M21" s="323"/>
      <c r="N21" s="55"/>
    </row>
    <row r="22" spans="1:14" x14ac:dyDescent="0.3">
      <c r="D22" s="4"/>
      <c r="J22" s="60" t="s">
        <v>562</v>
      </c>
      <c r="K22" s="61">
        <f>VLOOKUP("TOTAL CAPÍTULO I",'CAPITULO I'!$D$5:$M$931,2,FALSE)</f>
        <v>4533926.6572610168</v>
      </c>
      <c r="L22" s="61">
        <v>4255727.8500000015</v>
      </c>
      <c r="M22" s="62">
        <f>K22-L22</f>
        <v>278198.80726101529</v>
      </c>
      <c r="N22" s="53"/>
    </row>
    <row r="23" spans="1:14" x14ac:dyDescent="0.3">
      <c r="D23" s="4"/>
      <c r="J23" s="60" t="s">
        <v>563</v>
      </c>
      <c r="K23" s="63">
        <f>VLOOKUP("TOTAL CAPÍTULO II",'CAPITULO II'!$D$5:$M$1018,2,FALSE)</f>
        <v>4735367.919999999</v>
      </c>
      <c r="L23" s="63">
        <v>4888913.25</v>
      </c>
      <c r="M23" s="64">
        <f t="shared" ref="M23:M30" si="2">K23-L23</f>
        <v>-153545.33000000101</v>
      </c>
      <c r="N23" s="53"/>
    </row>
    <row r="24" spans="1:14" x14ac:dyDescent="0.3">
      <c r="J24" s="60" t="s">
        <v>558</v>
      </c>
      <c r="K24" s="63">
        <f>VLOOKUP("TOTAL CAPÍTULO III",'CAPITULO III'!$D$5:$L$1001,2,FALSE)</f>
        <v>9851.07</v>
      </c>
      <c r="L24" s="63">
        <v>31223.65</v>
      </c>
      <c r="M24" s="64">
        <f t="shared" si="2"/>
        <v>-21372.58</v>
      </c>
      <c r="N24" s="53"/>
    </row>
    <row r="25" spans="1:14" x14ac:dyDescent="0.3">
      <c r="J25" s="60" t="s">
        <v>556</v>
      </c>
      <c r="K25" s="63">
        <f>VLOOKUP("TOTAL CAPÍTULO IV",'CAPITULO IV'!$D$5:$N$1008,2,FALSE)</f>
        <v>803869.07000000018</v>
      </c>
      <c r="L25" s="63">
        <v>1119054.46</v>
      </c>
      <c r="M25" s="64">
        <f t="shared" si="2"/>
        <v>-315185.38999999978</v>
      </c>
      <c r="N25" s="53"/>
    </row>
    <row r="26" spans="1:14" x14ac:dyDescent="0.3">
      <c r="J26" s="60" t="s">
        <v>554</v>
      </c>
      <c r="K26" s="63">
        <f>VLOOKUP("TOTAL CAPÍTULO V",'CAPITULO V'!$D$5:$L$1001,2,FALSE)</f>
        <v>41677.333549044066</v>
      </c>
      <c r="L26" s="63">
        <v>41518.449999999997</v>
      </c>
      <c r="M26" s="64">
        <f t="shared" si="2"/>
        <v>158.88354904406879</v>
      </c>
      <c r="N26" s="53"/>
    </row>
    <row r="27" spans="1:14" x14ac:dyDescent="0.3">
      <c r="D27" s="4"/>
      <c r="J27" s="60" t="s">
        <v>553</v>
      </c>
      <c r="K27" s="63">
        <f>VLOOKUP("TOTAL CAPÍTULO VI",'CAPITULO VI'!$D$5:$M$1000,2,FALSE)</f>
        <v>336318.67</v>
      </c>
      <c r="L27" s="63">
        <v>332925.55</v>
      </c>
      <c r="M27" s="64">
        <f t="shared" si="2"/>
        <v>3393.1199999999953</v>
      </c>
      <c r="N27" s="55"/>
    </row>
    <row r="28" spans="1:14" x14ac:dyDescent="0.3">
      <c r="J28" s="60" t="s">
        <v>564</v>
      </c>
      <c r="K28" s="63">
        <f>VLOOKUP("TOTAL CAPÍTULO VII",'CAPITULO VII'!$D$5:$M$992,2,FALSE)</f>
        <v>47254.15</v>
      </c>
      <c r="L28" s="63">
        <v>5848.48</v>
      </c>
      <c r="M28" s="64">
        <f t="shared" si="2"/>
        <v>41405.67</v>
      </c>
      <c r="N28" s="53"/>
    </row>
    <row r="29" spans="1:14" x14ac:dyDescent="0.3">
      <c r="J29" s="60" t="s">
        <v>565</v>
      </c>
      <c r="K29" s="63">
        <f>VLOOKUP("TOTAL CAPÍTULO VIII",'CAPITULO VIII'!$D$5:$L$989,2,FALSE)</f>
        <v>12000</v>
      </c>
      <c r="L29" s="63">
        <v>9000</v>
      </c>
      <c r="M29" s="64">
        <f t="shared" si="2"/>
        <v>3000</v>
      </c>
      <c r="N29" s="55"/>
    </row>
    <row r="30" spans="1:14" ht="15" thickBot="1" x14ac:dyDescent="0.35">
      <c r="J30" s="65" t="s">
        <v>569</v>
      </c>
      <c r="K30" s="72">
        <f>VLOOKUP("TOTAL CAPÍTULO IX",'CAPITULO IX'!$D$5:$L$1005,2,FALSE)</f>
        <v>82723.140000000014</v>
      </c>
      <c r="L30" s="72">
        <v>159169.38</v>
      </c>
      <c r="M30" s="73">
        <f t="shared" si="2"/>
        <v>-76446.239999999991</v>
      </c>
      <c r="N30" s="53"/>
    </row>
    <row r="31" spans="1:14" ht="15" thickBot="1" x14ac:dyDescent="0.35">
      <c r="J31" s="56" t="s">
        <v>44</v>
      </c>
      <c r="K31" s="74">
        <f>SUM(K22:K30)</f>
        <v>10602988.01081006</v>
      </c>
      <c r="L31" s="74">
        <f>SUM(L22:L30)</f>
        <v>10843381.070000002</v>
      </c>
      <c r="M31" s="71">
        <f>SUM(M22:M30)</f>
        <v>-240393.05918994144</v>
      </c>
      <c r="N31" s="55"/>
    </row>
    <row r="32" spans="1:14" x14ac:dyDescent="0.3">
      <c r="J32" s="54"/>
      <c r="K32" s="52"/>
      <c r="L32" s="52"/>
      <c r="M32" s="53"/>
      <c r="N32" s="53"/>
    </row>
  </sheetData>
  <mergeCells count="16">
    <mergeCell ref="L18:L19"/>
    <mergeCell ref="M18:M19"/>
    <mergeCell ref="J20:J21"/>
    <mergeCell ref="L20:L21"/>
    <mergeCell ref="M20:M21"/>
    <mergeCell ref="K18:K19"/>
    <mergeCell ref="K20:K21"/>
    <mergeCell ref="B7:C7"/>
    <mergeCell ref="E7:F7"/>
    <mergeCell ref="L2:L3"/>
    <mergeCell ref="M2:M3"/>
    <mergeCell ref="J4:J5"/>
    <mergeCell ref="L4:L5"/>
    <mergeCell ref="M4:M5"/>
    <mergeCell ref="K2:K3"/>
    <mergeCell ref="K4:K5"/>
  </mergeCells>
  <printOptions horizontalCentered="1"/>
  <pageMargins left="0.70866141732283472" right="0.70866141732283472" top="0.74803149606299213" bottom="0.74803149606299213" header="0.31496062992125984" footer="0.31496062992125984"/>
  <pageSetup paperSize="9" scale="90" orientation="portrait" r:id="rId1"/>
  <headerFooter>
    <oddFooter>Página &amp;P&amp;R&amp;A</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4952C-1F47-4F71-A457-62E1891D136C}">
  <sheetPr>
    <tabColor rgb="FF92D050"/>
  </sheetPr>
  <dimension ref="A1:I33"/>
  <sheetViews>
    <sheetView workbookViewId="0">
      <selection activeCell="B2" sqref="B2:J11"/>
    </sheetView>
  </sheetViews>
  <sheetFormatPr baseColWidth="10" defaultRowHeight="14.4" x14ac:dyDescent="0.3"/>
  <cols>
    <col min="1" max="1" width="2.109375" customWidth="1"/>
    <col min="2" max="3" width="6" bestFit="1" customWidth="1"/>
    <col min="4" max="4" width="41.5546875" bestFit="1" customWidth="1"/>
  </cols>
  <sheetData>
    <row r="1" spans="1:9" s="2" customFormat="1" x14ac:dyDescent="0.3">
      <c r="A1"/>
      <c r="B1" s="2" t="s">
        <v>0</v>
      </c>
      <c r="C1" s="2" t="s">
        <v>1</v>
      </c>
      <c r="D1" s="2" t="s">
        <v>2</v>
      </c>
      <c r="E1" s="2" t="s">
        <v>606</v>
      </c>
      <c r="F1" s="2" t="s">
        <v>360</v>
      </c>
      <c r="G1" s="2" t="s">
        <v>359</v>
      </c>
      <c r="H1" s="2" t="s">
        <v>607</v>
      </c>
      <c r="I1" s="2" t="s">
        <v>1091</v>
      </c>
    </row>
    <row r="2" spans="1:9" x14ac:dyDescent="0.3">
      <c r="A2" s="81" t="str">
        <f>B2&amp;C2</f>
        <v>1500078000</v>
      </c>
      <c r="B2">
        <v>15000</v>
      </c>
      <c r="C2">
        <v>78000</v>
      </c>
      <c r="D2" t="s">
        <v>612</v>
      </c>
      <c r="E2">
        <v>4097.6099999999997</v>
      </c>
      <c r="F2">
        <v>81952.28</v>
      </c>
      <c r="G2">
        <v>0</v>
      </c>
      <c r="H2">
        <v>0</v>
      </c>
      <c r="I2">
        <v>0</v>
      </c>
    </row>
    <row r="3" spans="1:9" x14ac:dyDescent="0.3">
      <c r="A3" s="81" t="str">
        <f t="shared" ref="A3:A33" si="0">B3&amp;C3</f>
        <v>9200076300</v>
      </c>
      <c r="B3">
        <v>92000</v>
      </c>
      <c r="C3">
        <v>76300</v>
      </c>
      <c r="D3" t="s">
        <v>7</v>
      </c>
      <c r="E3">
        <v>1750.87</v>
      </c>
      <c r="F3">
        <v>4720.8</v>
      </c>
      <c r="G3">
        <v>4720.8</v>
      </c>
      <c r="H3">
        <v>4720.8</v>
      </c>
      <c r="I3">
        <v>0</v>
      </c>
    </row>
    <row r="4" spans="1:9" x14ac:dyDescent="0.3">
      <c r="A4" s="81" t="str">
        <f t="shared" si="0"/>
        <v/>
      </c>
      <c r="E4">
        <v>5848.48</v>
      </c>
      <c r="F4">
        <v>86673.08</v>
      </c>
      <c r="G4">
        <v>4720.8</v>
      </c>
      <c r="H4">
        <v>4720.8</v>
      </c>
      <c r="I4">
        <v>0</v>
      </c>
    </row>
    <row r="5" spans="1:9" x14ac:dyDescent="0.3">
      <c r="A5" s="81" t="str">
        <f t="shared" si="0"/>
        <v/>
      </c>
    </row>
    <row r="6" spans="1:9" x14ac:dyDescent="0.3">
      <c r="A6" s="81" t="str">
        <f t="shared" si="0"/>
        <v/>
      </c>
    </row>
    <row r="7" spans="1:9" x14ac:dyDescent="0.3">
      <c r="A7" s="81" t="str">
        <f t="shared" si="0"/>
        <v/>
      </c>
    </row>
    <row r="8" spans="1:9" x14ac:dyDescent="0.3">
      <c r="A8" s="81" t="str">
        <f t="shared" si="0"/>
        <v/>
      </c>
    </row>
    <row r="9" spans="1:9" x14ac:dyDescent="0.3">
      <c r="A9" s="81" t="str">
        <f t="shared" si="0"/>
        <v/>
      </c>
    </row>
    <row r="10" spans="1:9" x14ac:dyDescent="0.3">
      <c r="A10" s="81" t="str">
        <f t="shared" si="0"/>
        <v/>
      </c>
    </row>
    <row r="11" spans="1:9" x14ac:dyDescent="0.3">
      <c r="A11" s="81" t="str">
        <f t="shared" si="0"/>
        <v/>
      </c>
    </row>
    <row r="12" spans="1:9" x14ac:dyDescent="0.3">
      <c r="A12" s="81" t="str">
        <f t="shared" si="0"/>
        <v/>
      </c>
    </row>
    <row r="13" spans="1:9" x14ac:dyDescent="0.3">
      <c r="A13" s="81" t="str">
        <f t="shared" si="0"/>
        <v/>
      </c>
    </row>
    <row r="14" spans="1:9" x14ac:dyDescent="0.3">
      <c r="A14" s="81" t="str">
        <f t="shared" si="0"/>
        <v/>
      </c>
    </row>
    <row r="15" spans="1:9" x14ac:dyDescent="0.3">
      <c r="A15" s="81" t="str">
        <f t="shared" si="0"/>
        <v/>
      </c>
    </row>
    <row r="16" spans="1:9" x14ac:dyDescent="0.3">
      <c r="A16" s="81" t="str">
        <f t="shared" si="0"/>
        <v/>
      </c>
    </row>
    <row r="17" spans="1:1" x14ac:dyDescent="0.3">
      <c r="A17" s="81" t="str">
        <f t="shared" si="0"/>
        <v/>
      </c>
    </row>
    <row r="18" spans="1:1" x14ac:dyDescent="0.3">
      <c r="A18" s="81" t="str">
        <f t="shared" si="0"/>
        <v/>
      </c>
    </row>
    <row r="19" spans="1:1" x14ac:dyDescent="0.3">
      <c r="A19" s="81" t="str">
        <f t="shared" si="0"/>
        <v/>
      </c>
    </row>
    <row r="20" spans="1:1" x14ac:dyDescent="0.3">
      <c r="A20" s="81" t="str">
        <f t="shared" si="0"/>
        <v/>
      </c>
    </row>
    <row r="21" spans="1:1" x14ac:dyDescent="0.3">
      <c r="A21" s="81" t="str">
        <f t="shared" si="0"/>
        <v/>
      </c>
    </row>
    <row r="22" spans="1:1" x14ac:dyDescent="0.3">
      <c r="A22" s="81" t="str">
        <f t="shared" si="0"/>
        <v/>
      </c>
    </row>
    <row r="23" spans="1:1" x14ac:dyDescent="0.3">
      <c r="A23" s="81" t="str">
        <f t="shared" si="0"/>
        <v/>
      </c>
    </row>
    <row r="24" spans="1:1" x14ac:dyDescent="0.3">
      <c r="A24" s="81" t="str">
        <f t="shared" si="0"/>
        <v/>
      </c>
    </row>
    <row r="25" spans="1:1" x14ac:dyDescent="0.3">
      <c r="A25" s="81" t="str">
        <f t="shared" si="0"/>
        <v/>
      </c>
    </row>
    <row r="26" spans="1:1" x14ac:dyDescent="0.3">
      <c r="A26" s="81" t="str">
        <f t="shared" si="0"/>
        <v/>
      </c>
    </row>
    <row r="27" spans="1:1" x14ac:dyDescent="0.3">
      <c r="A27" s="81" t="str">
        <f t="shared" si="0"/>
        <v/>
      </c>
    </row>
    <row r="28" spans="1:1" x14ac:dyDescent="0.3">
      <c r="A28" s="81" t="str">
        <f t="shared" si="0"/>
        <v/>
      </c>
    </row>
    <row r="29" spans="1:1" x14ac:dyDescent="0.3">
      <c r="A29" s="81" t="str">
        <f t="shared" si="0"/>
        <v/>
      </c>
    </row>
    <row r="30" spans="1:1" x14ac:dyDescent="0.3">
      <c r="A30" s="81" t="str">
        <f t="shared" si="0"/>
        <v/>
      </c>
    </row>
    <row r="31" spans="1:1" x14ac:dyDescent="0.3">
      <c r="A31" s="81" t="str">
        <f t="shared" si="0"/>
        <v/>
      </c>
    </row>
    <row r="32" spans="1:1" x14ac:dyDescent="0.3">
      <c r="A32" s="81" t="str">
        <f t="shared" si="0"/>
        <v/>
      </c>
    </row>
    <row r="33" spans="1:1" x14ac:dyDescent="0.3">
      <c r="A33" s="81" t="str">
        <f t="shared" si="0"/>
        <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2F6F8-6F09-4171-8CA9-744E6C7DE15E}">
  <sheetPr>
    <tabColor rgb="FF92D050"/>
  </sheetPr>
  <dimension ref="A1:I33"/>
  <sheetViews>
    <sheetView workbookViewId="0">
      <selection activeCell="B2" sqref="B2:J11"/>
    </sheetView>
  </sheetViews>
  <sheetFormatPr baseColWidth="10" defaultRowHeight="14.4" x14ac:dyDescent="0.3"/>
  <cols>
    <col min="1" max="1" width="2.109375" customWidth="1"/>
    <col min="4" max="4" width="48" customWidth="1"/>
  </cols>
  <sheetData>
    <row r="1" spans="1:9" s="2" customFormat="1" x14ac:dyDescent="0.3">
      <c r="B1" s="2" t="s">
        <v>0</v>
      </c>
      <c r="C1" s="2" t="s">
        <v>1</v>
      </c>
      <c r="D1" s="2" t="s">
        <v>2</v>
      </c>
      <c r="E1" s="2" t="s">
        <v>606</v>
      </c>
      <c r="F1" s="2" t="s">
        <v>360</v>
      </c>
      <c r="G1" s="2" t="s">
        <v>359</v>
      </c>
      <c r="H1" s="2" t="s">
        <v>607</v>
      </c>
      <c r="I1" s="2" t="s">
        <v>1091</v>
      </c>
    </row>
    <row r="2" spans="1:9" x14ac:dyDescent="0.3">
      <c r="A2" s="81" t="str">
        <f>B2&amp;C2</f>
        <v>9200083100</v>
      </c>
      <c r="B2">
        <v>92000</v>
      </c>
      <c r="C2">
        <v>83100</v>
      </c>
      <c r="D2" t="s">
        <v>611</v>
      </c>
      <c r="E2">
        <v>0</v>
      </c>
      <c r="F2">
        <v>0</v>
      </c>
      <c r="G2">
        <v>0</v>
      </c>
      <c r="H2">
        <v>0</v>
      </c>
      <c r="I2">
        <v>0</v>
      </c>
    </row>
    <row r="3" spans="1:9" x14ac:dyDescent="0.3">
      <c r="A3" s="81" t="str">
        <f t="shared" ref="A3:A30" si="0">B3&amp;C3</f>
        <v>9200083000</v>
      </c>
      <c r="B3">
        <v>92000</v>
      </c>
      <c r="C3">
        <v>83000</v>
      </c>
      <c r="D3" t="s">
        <v>21</v>
      </c>
      <c r="E3">
        <v>9000</v>
      </c>
      <c r="F3">
        <v>9000</v>
      </c>
      <c r="G3">
        <v>8224</v>
      </c>
      <c r="H3">
        <v>8224</v>
      </c>
      <c r="I3">
        <v>776</v>
      </c>
    </row>
    <row r="4" spans="1:9" x14ac:dyDescent="0.3">
      <c r="A4" s="81" t="str">
        <f t="shared" si="0"/>
        <v/>
      </c>
      <c r="E4">
        <v>9000</v>
      </c>
      <c r="F4">
        <v>9000</v>
      </c>
      <c r="G4">
        <v>8224</v>
      </c>
      <c r="H4">
        <v>8224</v>
      </c>
      <c r="I4">
        <v>776</v>
      </c>
    </row>
    <row r="5" spans="1:9" x14ac:dyDescent="0.3">
      <c r="A5" s="81" t="str">
        <f t="shared" si="0"/>
        <v/>
      </c>
    </row>
    <row r="6" spans="1:9" x14ac:dyDescent="0.3">
      <c r="A6" s="81" t="str">
        <f t="shared" si="0"/>
        <v/>
      </c>
    </row>
    <row r="7" spans="1:9" x14ac:dyDescent="0.3">
      <c r="A7" s="81" t="str">
        <f t="shared" si="0"/>
        <v/>
      </c>
    </row>
    <row r="8" spans="1:9" x14ac:dyDescent="0.3">
      <c r="A8" s="81" t="str">
        <f t="shared" si="0"/>
        <v/>
      </c>
    </row>
    <row r="9" spans="1:9" x14ac:dyDescent="0.3">
      <c r="A9" s="81" t="str">
        <f t="shared" si="0"/>
        <v/>
      </c>
    </row>
    <row r="10" spans="1:9" x14ac:dyDescent="0.3">
      <c r="A10" s="81" t="str">
        <f t="shared" si="0"/>
        <v/>
      </c>
    </row>
    <row r="11" spans="1:9" x14ac:dyDescent="0.3">
      <c r="A11" s="81" t="str">
        <f t="shared" si="0"/>
        <v/>
      </c>
    </row>
    <row r="12" spans="1:9" x14ac:dyDescent="0.3">
      <c r="A12" s="81" t="str">
        <f t="shared" si="0"/>
        <v/>
      </c>
    </row>
    <row r="13" spans="1:9" x14ac:dyDescent="0.3">
      <c r="A13" s="81" t="str">
        <f t="shared" si="0"/>
        <v/>
      </c>
    </row>
    <row r="14" spans="1:9" x14ac:dyDescent="0.3">
      <c r="A14" s="81" t="str">
        <f t="shared" si="0"/>
        <v/>
      </c>
    </row>
    <row r="15" spans="1:9" x14ac:dyDescent="0.3">
      <c r="A15" s="81" t="str">
        <f t="shared" si="0"/>
        <v/>
      </c>
    </row>
    <row r="16" spans="1:9" x14ac:dyDescent="0.3">
      <c r="A16" s="81" t="str">
        <f t="shared" si="0"/>
        <v/>
      </c>
    </row>
    <row r="17" spans="1:1" x14ac:dyDescent="0.3">
      <c r="A17" s="81" t="str">
        <f t="shared" si="0"/>
        <v/>
      </c>
    </row>
    <row r="18" spans="1:1" x14ac:dyDescent="0.3">
      <c r="A18" s="81" t="str">
        <f t="shared" si="0"/>
        <v/>
      </c>
    </row>
    <row r="19" spans="1:1" x14ac:dyDescent="0.3">
      <c r="A19" s="81" t="str">
        <f t="shared" si="0"/>
        <v/>
      </c>
    </row>
    <row r="20" spans="1:1" x14ac:dyDescent="0.3">
      <c r="A20" s="81" t="str">
        <f t="shared" si="0"/>
        <v/>
      </c>
    </row>
    <row r="21" spans="1:1" x14ac:dyDescent="0.3">
      <c r="A21" s="81" t="str">
        <f t="shared" si="0"/>
        <v/>
      </c>
    </row>
    <row r="22" spans="1:1" x14ac:dyDescent="0.3">
      <c r="A22" s="81" t="str">
        <f t="shared" si="0"/>
        <v/>
      </c>
    </row>
    <row r="23" spans="1:1" x14ac:dyDescent="0.3">
      <c r="A23" s="81" t="str">
        <f t="shared" si="0"/>
        <v/>
      </c>
    </row>
    <row r="24" spans="1:1" x14ac:dyDescent="0.3">
      <c r="A24" s="81" t="str">
        <f t="shared" si="0"/>
        <v/>
      </c>
    </row>
    <row r="25" spans="1:1" x14ac:dyDescent="0.3">
      <c r="A25" s="81" t="str">
        <f t="shared" si="0"/>
        <v/>
      </c>
    </row>
    <row r="26" spans="1:1" x14ac:dyDescent="0.3">
      <c r="A26" s="81" t="str">
        <f t="shared" si="0"/>
        <v/>
      </c>
    </row>
    <row r="27" spans="1:1" x14ac:dyDescent="0.3">
      <c r="A27" s="81" t="str">
        <f t="shared" si="0"/>
        <v/>
      </c>
    </row>
    <row r="28" spans="1:1" x14ac:dyDescent="0.3">
      <c r="A28" s="81" t="str">
        <f t="shared" si="0"/>
        <v/>
      </c>
    </row>
    <row r="29" spans="1:1" x14ac:dyDescent="0.3">
      <c r="A29" s="81" t="str">
        <f t="shared" si="0"/>
        <v/>
      </c>
    </row>
    <row r="30" spans="1:1" x14ac:dyDescent="0.3">
      <c r="A30" s="81" t="str">
        <f t="shared" si="0"/>
        <v/>
      </c>
    </row>
    <row r="31" spans="1:1" x14ac:dyDescent="0.3">
      <c r="A31" s="81" t="str">
        <f t="shared" ref="A31:A33" si="1">B31&amp;C31</f>
        <v/>
      </c>
    </row>
    <row r="32" spans="1:1" x14ac:dyDescent="0.3">
      <c r="A32" s="81" t="str">
        <f t="shared" si="1"/>
        <v/>
      </c>
    </row>
    <row r="33" spans="1:1" x14ac:dyDescent="0.3">
      <c r="A33" s="81" t="str">
        <f t="shared" si="1"/>
        <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C925F-BFEB-4203-ADFE-45D24768C8C6}">
  <sheetPr>
    <tabColor rgb="FF92D050"/>
  </sheetPr>
  <dimension ref="A1:N33"/>
  <sheetViews>
    <sheetView zoomScale="85" zoomScaleNormal="85" workbookViewId="0">
      <selection activeCell="B2" sqref="B2:J11"/>
    </sheetView>
  </sheetViews>
  <sheetFormatPr baseColWidth="10" defaultRowHeight="14.4" x14ac:dyDescent="0.3"/>
  <cols>
    <col min="1" max="1" width="2.109375" customWidth="1"/>
    <col min="2" max="3" width="6.88671875" bestFit="1" customWidth="1"/>
    <col min="4" max="4" width="47.88671875" bestFit="1" customWidth="1"/>
    <col min="5" max="8" width="24.6640625" customWidth="1"/>
  </cols>
  <sheetData>
    <row r="1" spans="1:14" s="2" customFormat="1" x14ac:dyDescent="0.3">
      <c r="B1" s="2" t="s">
        <v>0</v>
      </c>
      <c r="C1" s="2" t="s">
        <v>1</v>
      </c>
      <c r="D1" s="2" t="s">
        <v>339</v>
      </c>
      <c r="E1" s="2" t="s">
        <v>606</v>
      </c>
      <c r="F1" s="2" t="s">
        <v>360</v>
      </c>
      <c r="G1" s="2" t="s">
        <v>359</v>
      </c>
      <c r="H1" s="2" t="s">
        <v>607</v>
      </c>
      <c r="I1" s="2" t="s">
        <v>1091</v>
      </c>
    </row>
    <row r="2" spans="1:14" x14ac:dyDescent="0.3">
      <c r="A2" s="81" t="str">
        <f>B2&amp;C2</f>
        <v>110091100</v>
      </c>
      <c r="B2">
        <v>1100</v>
      </c>
      <c r="C2">
        <v>91100</v>
      </c>
      <c r="D2" t="s">
        <v>1304</v>
      </c>
      <c r="E2">
        <v>0</v>
      </c>
      <c r="F2">
        <v>0</v>
      </c>
      <c r="G2">
        <v>0</v>
      </c>
      <c r="H2">
        <v>0</v>
      </c>
      <c r="I2">
        <v>0</v>
      </c>
    </row>
    <row r="3" spans="1:14" x14ac:dyDescent="0.3">
      <c r="A3" s="81" t="str">
        <f t="shared" ref="A3:A33" si="0">B3&amp;C3</f>
        <v>110091101</v>
      </c>
      <c r="B3">
        <v>1100</v>
      </c>
      <c r="C3">
        <v>91101</v>
      </c>
      <c r="D3" t="s">
        <v>1305</v>
      </c>
      <c r="E3">
        <v>0</v>
      </c>
      <c r="F3">
        <v>0</v>
      </c>
      <c r="G3">
        <v>0</v>
      </c>
      <c r="H3">
        <v>0</v>
      </c>
      <c r="I3">
        <v>0</v>
      </c>
    </row>
    <row r="4" spans="1:14" x14ac:dyDescent="0.3">
      <c r="A4" s="81" t="str">
        <f t="shared" si="0"/>
        <v>110091102</v>
      </c>
      <c r="B4">
        <v>1100</v>
      </c>
      <c r="C4">
        <v>91102</v>
      </c>
      <c r="D4" t="s">
        <v>1306</v>
      </c>
      <c r="E4">
        <v>0</v>
      </c>
      <c r="F4">
        <v>0</v>
      </c>
      <c r="G4">
        <v>0</v>
      </c>
      <c r="H4">
        <v>0</v>
      </c>
      <c r="I4">
        <v>0</v>
      </c>
      <c r="K4" s="148"/>
      <c r="L4" s="148"/>
      <c r="M4" s="148"/>
      <c r="N4" s="148"/>
    </row>
    <row r="5" spans="1:14" x14ac:dyDescent="0.3">
      <c r="A5" s="81" t="str">
        <f t="shared" si="0"/>
        <v>110091103</v>
      </c>
      <c r="B5">
        <v>1100</v>
      </c>
      <c r="C5">
        <v>91103</v>
      </c>
      <c r="D5" t="s">
        <v>1307</v>
      </c>
      <c r="E5">
        <v>0</v>
      </c>
      <c r="F5">
        <v>0</v>
      </c>
      <c r="G5">
        <v>0</v>
      </c>
      <c r="H5">
        <v>0</v>
      </c>
      <c r="I5">
        <v>0</v>
      </c>
      <c r="K5" s="148"/>
      <c r="L5" s="148"/>
      <c r="M5" s="148"/>
      <c r="N5" s="148"/>
    </row>
    <row r="6" spans="1:14" x14ac:dyDescent="0.3">
      <c r="A6" s="81" t="str">
        <f t="shared" si="0"/>
        <v>110091300</v>
      </c>
      <c r="B6">
        <v>1100</v>
      </c>
      <c r="C6">
        <v>91300</v>
      </c>
      <c r="D6" t="s">
        <v>8</v>
      </c>
      <c r="E6">
        <v>83333.34</v>
      </c>
      <c r="F6">
        <v>83333.34</v>
      </c>
      <c r="G6">
        <v>83333.320000000007</v>
      </c>
      <c r="H6">
        <v>83333.320000000007</v>
      </c>
      <c r="I6">
        <v>0.02</v>
      </c>
    </row>
    <row r="7" spans="1:14" x14ac:dyDescent="0.3">
      <c r="A7" s="81" t="str">
        <f t="shared" si="0"/>
        <v>110091301</v>
      </c>
      <c r="B7">
        <v>1100</v>
      </c>
      <c r="C7">
        <v>91301</v>
      </c>
      <c r="D7" t="s">
        <v>9</v>
      </c>
      <c r="E7">
        <v>75836.039999999994</v>
      </c>
      <c r="F7">
        <v>388098.2</v>
      </c>
      <c r="G7">
        <v>388098.2</v>
      </c>
      <c r="H7">
        <v>388098.2</v>
      </c>
      <c r="I7">
        <v>0</v>
      </c>
    </row>
    <row r="8" spans="1:14" x14ac:dyDescent="0.3">
      <c r="A8" s="81" t="str">
        <f t="shared" si="0"/>
        <v>110091303</v>
      </c>
      <c r="B8">
        <v>1100</v>
      </c>
      <c r="C8">
        <v>91303</v>
      </c>
      <c r="D8" t="s">
        <v>375</v>
      </c>
      <c r="E8">
        <v>0</v>
      </c>
      <c r="F8">
        <v>0</v>
      </c>
      <c r="G8">
        <v>0</v>
      </c>
      <c r="H8">
        <v>0</v>
      </c>
      <c r="I8">
        <v>0</v>
      </c>
    </row>
    <row r="9" spans="1:14" x14ac:dyDescent="0.3">
      <c r="A9" s="81" t="str">
        <f t="shared" si="0"/>
        <v>110091304</v>
      </c>
      <c r="B9">
        <v>1100</v>
      </c>
      <c r="C9">
        <v>91304</v>
      </c>
      <c r="D9" t="s">
        <v>1308</v>
      </c>
      <c r="E9">
        <v>0</v>
      </c>
      <c r="F9">
        <v>0</v>
      </c>
      <c r="G9">
        <v>0</v>
      </c>
      <c r="H9">
        <v>0</v>
      </c>
      <c r="I9">
        <v>0</v>
      </c>
    </row>
    <row r="10" spans="1:14" x14ac:dyDescent="0.3">
      <c r="A10" s="81" t="str">
        <f t="shared" si="0"/>
        <v>110091305</v>
      </c>
      <c r="B10">
        <v>1100</v>
      </c>
      <c r="C10">
        <v>91305</v>
      </c>
      <c r="D10" t="s">
        <v>1309</v>
      </c>
      <c r="E10">
        <v>0</v>
      </c>
      <c r="F10">
        <v>0</v>
      </c>
      <c r="G10">
        <v>0</v>
      </c>
      <c r="H10">
        <v>0</v>
      </c>
      <c r="I10">
        <v>0</v>
      </c>
    </row>
    <row r="11" spans="1:14" x14ac:dyDescent="0.3">
      <c r="A11" s="81" t="str">
        <f t="shared" si="0"/>
        <v/>
      </c>
      <c r="E11">
        <v>159169.38</v>
      </c>
      <c r="F11">
        <v>471431.54</v>
      </c>
      <c r="G11">
        <v>471431.52</v>
      </c>
      <c r="H11">
        <v>471431.52</v>
      </c>
      <c r="I11">
        <v>0.02</v>
      </c>
    </row>
    <row r="12" spans="1:14" x14ac:dyDescent="0.3">
      <c r="A12" s="81" t="str">
        <f t="shared" si="0"/>
        <v/>
      </c>
    </row>
    <row r="13" spans="1:14" x14ac:dyDescent="0.3">
      <c r="A13" s="81" t="str">
        <f t="shared" si="0"/>
        <v/>
      </c>
    </row>
    <row r="14" spans="1:14" x14ac:dyDescent="0.3">
      <c r="A14" s="81" t="str">
        <f t="shared" si="0"/>
        <v/>
      </c>
    </row>
    <row r="15" spans="1:14" x14ac:dyDescent="0.3">
      <c r="A15" s="81" t="str">
        <f t="shared" si="0"/>
        <v/>
      </c>
    </row>
    <row r="16" spans="1:14" x14ac:dyDescent="0.3">
      <c r="A16" s="81" t="str">
        <f t="shared" si="0"/>
        <v/>
      </c>
    </row>
    <row r="17" spans="1:1" x14ac:dyDescent="0.3">
      <c r="A17" s="81" t="str">
        <f t="shared" si="0"/>
        <v/>
      </c>
    </row>
    <row r="18" spans="1:1" x14ac:dyDescent="0.3">
      <c r="A18" s="81" t="str">
        <f t="shared" si="0"/>
        <v/>
      </c>
    </row>
    <row r="19" spans="1:1" x14ac:dyDescent="0.3">
      <c r="A19" s="81" t="str">
        <f t="shared" si="0"/>
        <v/>
      </c>
    </row>
    <row r="20" spans="1:1" x14ac:dyDescent="0.3">
      <c r="A20" s="81" t="str">
        <f t="shared" si="0"/>
        <v/>
      </c>
    </row>
    <row r="21" spans="1:1" x14ac:dyDescent="0.3">
      <c r="A21" s="81" t="str">
        <f t="shared" si="0"/>
        <v/>
      </c>
    </row>
    <row r="22" spans="1:1" x14ac:dyDescent="0.3">
      <c r="A22" s="81" t="str">
        <f t="shared" si="0"/>
        <v/>
      </c>
    </row>
    <row r="23" spans="1:1" x14ac:dyDescent="0.3">
      <c r="A23" s="81" t="str">
        <f t="shared" si="0"/>
        <v/>
      </c>
    </row>
    <row r="24" spans="1:1" x14ac:dyDescent="0.3">
      <c r="A24" s="81" t="str">
        <f t="shared" si="0"/>
        <v/>
      </c>
    </row>
    <row r="25" spans="1:1" x14ac:dyDescent="0.3">
      <c r="A25" s="81" t="str">
        <f t="shared" si="0"/>
        <v/>
      </c>
    </row>
    <row r="26" spans="1:1" x14ac:dyDescent="0.3">
      <c r="A26" s="81" t="str">
        <f t="shared" si="0"/>
        <v/>
      </c>
    </row>
    <row r="27" spans="1:1" x14ac:dyDescent="0.3">
      <c r="A27" s="81" t="str">
        <f t="shared" si="0"/>
        <v/>
      </c>
    </row>
    <row r="28" spans="1:1" x14ac:dyDescent="0.3">
      <c r="A28" s="81" t="str">
        <f t="shared" si="0"/>
        <v/>
      </c>
    </row>
    <row r="29" spans="1:1" x14ac:dyDescent="0.3">
      <c r="A29" s="81" t="str">
        <f t="shared" si="0"/>
        <v/>
      </c>
    </row>
    <row r="30" spans="1:1" x14ac:dyDescent="0.3">
      <c r="A30" s="81" t="str">
        <f t="shared" si="0"/>
        <v/>
      </c>
    </row>
    <row r="31" spans="1:1" x14ac:dyDescent="0.3">
      <c r="A31" s="81" t="str">
        <f t="shared" si="0"/>
        <v/>
      </c>
    </row>
    <row r="32" spans="1:1" x14ac:dyDescent="0.3">
      <c r="A32" s="81" t="str">
        <f t="shared" si="0"/>
        <v/>
      </c>
    </row>
    <row r="33" spans="1:1" x14ac:dyDescent="0.3">
      <c r="A33" s="81" t="str">
        <f t="shared" si="0"/>
        <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864ED-E348-4DD0-B45C-9081C2C3EE90}">
  <sheetPr>
    <tabColor rgb="FFFFFF00"/>
  </sheetPr>
  <dimension ref="A1:I251"/>
  <sheetViews>
    <sheetView topLeftCell="A234" workbookViewId="0">
      <selection activeCell="F250" sqref="F250"/>
    </sheetView>
  </sheetViews>
  <sheetFormatPr baseColWidth="10" defaultRowHeight="14.4" x14ac:dyDescent="0.3"/>
  <sheetData>
    <row r="1" spans="1:9" x14ac:dyDescent="0.3">
      <c r="A1" t="s">
        <v>1212</v>
      </c>
      <c r="B1" t="s">
        <v>1213</v>
      </c>
      <c r="C1" t="s">
        <v>0</v>
      </c>
      <c r="D1" t="s">
        <v>1</v>
      </c>
      <c r="E1" t="s">
        <v>2</v>
      </c>
      <c r="F1" t="s">
        <v>606</v>
      </c>
      <c r="G1" t="s">
        <v>360</v>
      </c>
      <c r="H1" t="s">
        <v>359</v>
      </c>
      <c r="I1" t="s">
        <v>607</v>
      </c>
    </row>
    <row r="2" spans="1:9" x14ac:dyDescent="0.3">
      <c r="C2">
        <v>13000</v>
      </c>
      <c r="D2">
        <v>12001</v>
      </c>
      <c r="E2" t="s">
        <v>1092</v>
      </c>
      <c r="F2">
        <v>15519.69</v>
      </c>
      <c r="G2">
        <v>72.209999999999994</v>
      </c>
      <c r="H2">
        <v>72.209999999999994</v>
      </c>
      <c r="I2">
        <v>72.209999999999994</v>
      </c>
    </row>
    <row r="3" spans="1:9" x14ac:dyDescent="0.3">
      <c r="C3">
        <v>13000</v>
      </c>
      <c r="D3">
        <v>12002</v>
      </c>
      <c r="E3" t="s">
        <v>1093</v>
      </c>
      <c r="F3">
        <v>41515.26</v>
      </c>
      <c r="G3">
        <v>41515.26</v>
      </c>
      <c r="H3">
        <v>43789.45</v>
      </c>
      <c r="I3">
        <v>43789.45</v>
      </c>
    </row>
    <row r="4" spans="1:9" x14ac:dyDescent="0.3">
      <c r="C4">
        <v>13000</v>
      </c>
      <c r="D4">
        <v>12003</v>
      </c>
      <c r="E4" t="s">
        <v>1094</v>
      </c>
      <c r="F4">
        <v>178295.4</v>
      </c>
      <c r="G4">
        <v>178295.4</v>
      </c>
      <c r="H4">
        <v>175665.85</v>
      </c>
      <c r="I4">
        <v>175665.85</v>
      </c>
    </row>
    <row r="5" spans="1:9" x14ac:dyDescent="0.3">
      <c r="C5">
        <v>13000</v>
      </c>
      <c r="D5">
        <v>12006</v>
      </c>
      <c r="E5" t="s">
        <v>1095</v>
      </c>
      <c r="F5">
        <v>31395.34</v>
      </c>
      <c r="G5">
        <v>31395.34</v>
      </c>
      <c r="H5">
        <v>25147.67</v>
      </c>
      <c r="I5">
        <v>25147.67</v>
      </c>
    </row>
    <row r="6" spans="1:9" x14ac:dyDescent="0.3">
      <c r="C6">
        <v>13000</v>
      </c>
      <c r="D6">
        <v>12100</v>
      </c>
      <c r="E6" t="s">
        <v>1096</v>
      </c>
      <c r="F6">
        <v>169941.85</v>
      </c>
      <c r="G6">
        <v>161052.66</v>
      </c>
      <c r="H6">
        <v>135734.01999999999</v>
      </c>
      <c r="I6">
        <v>135734.01999999999</v>
      </c>
    </row>
    <row r="7" spans="1:9" x14ac:dyDescent="0.3">
      <c r="C7">
        <v>13000</v>
      </c>
      <c r="D7">
        <v>12101</v>
      </c>
      <c r="E7" t="s">
        <v>1097</v>
      </c>
      <c r="F7">
        <v>141781.82999999999</v>
      </c>
      <c r="G7">
        <v>141781.82999999999</v>
      </c>
      <c r="H7">
        <v>107080.62</v>
      </c>
      <c r="I7">
        <v>107080.62</v>
      </c>
    </row>
    <row r="8" spans="1:9" x14ac:dyDescent="0.3">
      <c r="C8">
        <v>13000</v>
      </c>
      <c r="D8">
        <v>15000</v>
      </c>
      <c r="E8" t="s">
        <v>1098</v>
      </c>
      <c r="F8">
        <v>65000</v>
      </c>
      <c r="G8">
        <v>65000</v>
      </c>
      <c r="H8">
        <v>86729.43</v>
      </c>
      <c r="I8">
        <v>86729.43</v>
      </c>
    </row>
    <row r="9" spans="1:9" x14ac:dyDescent="0.3">
      <c r="C9">
        <v>13000</v>
      </c>
      <c r="D9">
        <v>15100</v>
      </c>
      <c r="E9" t="s">
        <v>1099</v>
      </c>
      <c r="F9">
        <v>30000</v>
      </c>
      <c r="G9">
        <v>30000</v>
      </c>
      <c r="H9">
        <v>45282.36</v>
      </c>
      <c r="I9">
        <v>45282.36</v>
      </c>
    </row>
    <row r="10" spans="1:9" x14ac:dyDescent="0.3">
      <c r="C10">
        <v>13000</v>
      </c>
      <c r="D10">
        <v>16000</v>
      </c>
      <c r="E10" t="s">
        <v>1100</v>
      </c>
      <c r="F10">
        <v>271329.19</v>
      </c>
      <c r="G10">
        <v>191219.1</v>
      </c>
      <c r="H10">
        <v>191219.1</v>
      </c>
      <c r="I10">
        <v>191219.1</v>
      </c>
    </row>
    <row r="11" spans="1:9" x14ac:dyDescent="0.3">
      <c r="C11">
        <v>15100</v>
      </c>
      <c r="D11">
        <v>12000</v>
      </c>
      <c r="E11" t="s">
        <v>1101</v>
      </c>
      <c r="F11">
        <v>23715.16</v>
      </c>
      <c r="G11">
        <v>23715.16</v>
      </c>
      <c r="H11">
        <v>22022.5</v>
      </c>
      <c r="I11">
        <v>22022.5</v>
      </c>
    </row>
    <row r="12" spans="1:9" x14ac:dyDescent="0.3">
      <c r="C12">
        <v>15100</v>
      </c>
      <c r="D12">
        <v>12001</v>
      </c>
      <c r="E12" t="s">
        <v>1102</v>
      </c>
      <c r="F12">
        <v>27935.42</v>
      </c>
      <c r="G12">
        <v>30635.42</v>
      </c>
      <c r="H12">
        <v>35834.080000000002</v>
      </c>
      <c r="I12">
        <v>35834.080000000002</v>
      </c>
    </row>
    <row r="13" spans="1:9" x14ac:dyDescent="0.3">
      <c r="C13">
        <v>15100</v>
      </c>
      <c r="D13">
        <v>12006</v>
      </c>
      <c r="E13" t="s">
        <v>1103</v>
      </c>
      <c r="F13">
        <v>6314.91</v>
      </c>
      <c r="G13">
        <v>6314.91</v>
      </c>
      <c r="H13">
        <v>5449.69</v>
      </c>
      <c r="I13">
        <v>5449.69</v>
      </c>
    </row>
    <row r="14" spans="1:9" x14ac:dyDescent="0.3">
      <c r="C14">
        <v>15100</v>
      </c>
      <c r="D14">
        <v>12100</v>
      </c>
      <c r="E14" t="s">
        <v>792</v>
      </c>
      <c r="F14">
        <v>29589.27</v>
      </c>
      <c r="G14">
        <v>29589.27</v>
      </c>
      <c r="H14">
        <v>29992.85</v>
      </c>
      <c r="I14">
        <v>29992.85</v>
      </c>
    </row>
    <row r="15" spans="1:9" x14ac:dyDescent="0.3">
      <c r="C15">
        <v>15100</v>
      </c>
      <c r="D15">
        <v>12101</v>
      </c>
      <c r="E15" t="s">
        <v>1104</v>
      </c>
      <c r="F15">
        <v>26872.52</v>
      </c>
      <c r="G15">
        <v>26872.52</v>
      </c>
      <c r="H15">
        <v>31725.75</v>
      </c>
      <c r="I15">
        <v>31725.75</v>
      </c>
    </row>
    <row r="16" spans="1:9" x14ac:dyDescent="0.3">
      <c r="C16">
        <v>15100</v>
      </c>
      <c r="D16">
        <v>15000</v>
      </c>
      <c r="E16" t="s">
        <v>1105</v>
      </c>
      <c r="F16">
        <v>6000</v>
      </c>
      <c r="G16">
        <v>6000</v>
      </c>
      <c r="H16">
        <v>10105.049999999999</v>
      </c>
      <c r="I16">
        <v>10105.049999999999</v>
      </c>
    </row>
    <row r="17" spans="3:9" x14ac:dyDescent="0.3">
      <c r="C17">
        <v>15100</v>
      </c>
      <c r="D17">
        <v>15100</v>
      </c>
      <c r="E17" t="s">
        <v>1106</v>
      </c>
      <c r="F17">
        <v>200</v>
      </c>
      <c r="G17">
        <v>200</v>
      </c>
      <c r="H17">
        <v>0</v>
      </c>
      <c r="I17">
        <v>0</v>
      </c>
    </row>
    <row r="18" spans="3:9" x14ac:dyDescent="0.3">
      <c r="C18">
        <v>15100</v>
      </c>
      <c r="D18">
        <v>16000</v>
      </c>
      <c r="E18" t="s">
        <v>1107</v>
      </c>
      <c r="F18">
        <v>36445.089999999997</v>
      </c>
      <c r="G18">
        <v>35245.089999999997</v>
      </c>
      <c r="H18">
        <v>34341.74</v>
      </c>
      <c r="I18">
        <v>34341.74</v>
      </c>
    </row>
    <row r="19" spans="3:9" x14ac:dyDescent="0.3">
      <c r="C19">
        <v>15320</v>
      </c>
      <c r="D19">
        <v>13100</v>
      </c>
      <c r="E19" t="s">
        <v>793</v>
      </c>
      <c r="F19">
        <v>0</v>
      </c>
      <c r="G19">
        <v>0</v>
      </c>
      <c r="H19">
        <v>4519.37</v>
      </c>
      <c r="I19">
        <v>4519.37</v>
      </c>
    </row>
    <row r="20" spans="3:9" x14ac:dyDescent="0.3">
      <c r="C20">
        <v>15320</v>
      </c>
      <c r="D20">
        <v>13102</v>
      </c>
      <c r="E20" t="s">
        <v>1108</v>
      </c>
      <c r="F20">
        <v>0</v>
      </c>
      <c r="G20">
        <v>0</v>
      </c>
      <c r="H20">
        <v>32.32</v>
      </c>
      <c r="I20">
        <v>32.32</v>
      </c>
    </row>
    <row r="21" spans="3:9" x14ac:dyDescent="0.3">
      <c r="C21">
        <v>15320</v>
      </c>
      <c r="D21">
        <v>13000</v>
      </c>
      <c r="E21" t="s">
        <v>794</v>
      </c>
      <c r="F21">
        <v>102379.14</v>
      </c>
      <c r="G21">
        <v>102379.14</v>
      </c>
      <c r="H21">
        <v>93011.61</v>
      </c>
      <c r="I21">
        <v>93011.61</v>
      </c>
    </row>
    <row r="22" spans="3:9" x14ac:dyDescent="0.3">
      <c r="C22">
        <v>15320</v>
      </c>
      <c r="D22">
        <v>13001</v>
      </c>
      <c r="E22" t="s">
        <v>795</v>
      </c>
      <c r="F22">
        <v>500</v>
      </c>
      <c r="G22">
        <v>500</v>
      </c>
      <c r="H22">
        <v>166.01</v>
      </c>
      <c r="I22">
        <v>166.01</v>
      </c>
    </row>
    <row r="23" spans="3:9" x14ac:dyDescent="0.3">
      <c r="C23">
        <v>15320</v>
      </c>
      <c r="D23">
        <v>13002</v>
      </c>
      <c r="E23" t="s">
        <v>796</v>
      </c>
      <c r="F23">
        <v>5001.92</v>
      </c>
      <c r="G23">
        <v>5001.92</v>
      </c>
      <c r="H23">
        <v>3779.49</v>
      </c>
      <c r="I23">
        <v>3779.49</v>
      </c>
    </row>
    <row r="24" spans="3:9" x14ac:dyDescent="0.3">
      <c r="C24">
        <v>15320</v>
      </c>
      <c r="D24">
        <v>13101</v>
      </c>
      <c r="E24" t="s">
        <v>1109</v>
      </c>
      <c r="F24">
        <v>0</v>
      </c>
      <c r="G24">
        <v>0</v>
      </c>
      <c r="H24">
        <v>3090.62</v>
      </c>
      <c r="I24">
        <v>3090.62</v>
      </c>
    </row>
    <row r="25" spans="3:9" x14ac:dyDescent="0.3">
      <c r="C25">
        <v>15320</v>
      </c>
      <c r="D25">
        <v>13104</v>
      </c>
      <c r="E25" t="s">
        <v>795</v>
      </c>
      <c r="F25">
        <v>0</v>
      </c>
      <c r="G25">
        <v>0</v>
      </c>
      <c r="H25">
        <v>326.83999999999997</v>
      </c>
      <c r="I25">
        <v>326.83999999999997</v>
      </c>
    </row>
    <row r="26" spans="3:9" x14ac:dyDescent="0.3">
      <c r="C26">
        <v>15320</v>
      </c>
      <c r="D26">
        <v>15000</v>
      </c>
      <c r="E26" t="s">
        <v>797</v>
      </c>
      <c r="F26">
        <v>3000</v>
      </c>
      <c r="G26">
        <v>3000</v>
      </c>
      <c r="H26">
        <v>7361.64</v>
      </c>
      <c r="I26">
        <v>7361.64</v>
      </c>
    </row>
    <row r="27" spans="3:9" x14ac:dyDescent="0.3">
      <c r="C27">
        <v>15320</v>
      </c>
      <c r="D27">
        <v>16000</v>
      </c>
      <c r="E27" t="s">
        <v>798</v>
      </c>
      <c r="F27">
        <v>39838.370000000003</v>
      </c>
      <c r="G27">
        <v>36249.53</v>
      </c>
      <c r="H27">
        <v>36249.53</v>
      </c>
      <c r="I27">
        <v>36249.53</v>
      </c>
    </row>
    <row r="28" spans="3:9" x14ac:dyDescent="0.3">
      <c r="C28">
        <v>16300</v>
      </c>
      <c r="D28">
        <v>13000</v>
      </c>
      <c r="E28" t="s">
        <v>799</v>
      </c>
      <c r="F28">
        <v>54758.63</v>
      </c>
      <c r="G28">
        <v>54758.63</v>
      </c>
      <c r="H28">
        <v>80280.44</v>
      </c>
      <c r="I28">
        <v>80280.44</v>
      </c>
    </row>
    <row r="29" spans="3:9" x14ac:dyDescent="0.3">
      <c r="C29">
        <v>16300</v>
      </c>
      <c r="D29">
        <v>13001</v>
      </c>
      <c r="E29" t="s">
        <v>800</v>
      </c>
      <c r="F29">
        <v>1000</v>
      </c>
      <c r="G29">
        <v>1000</v>
      </c>
      <c r="H29">
        <v>1523.29</v>
      </c>
      <c r="I29">
        <v>1523.29</v>
      </c>
    </row>
    <row r="30" spans="3:9" x14ac:dyDescent="0.3">
      <c r="C30">
        <v>16300</v>
      </c>
      <c r="D30">
        <v>13002</v>
      </c>
      <c r="E30" t="s">
        <v>801</v>
      </c>
      <c r="F30">
        <v>2500.96</v>
      </c>
      <c r="G30">
        <v>2500.96</v>
      </c>
      <c r="H30">
        <v>4093.85</v>
      </c>
      <c r="I30">
        <v>4093.85</v>
      </c>
    </row>
    <row r="31" spans="3:9" x14ac:dyDescent="0.3">
      <c r="C31">
        <v>16300</v>
      </c>
      <c r="D31">
        <v>13100</v>
      </c>
      <c r="E31" t="s">
        <v>802</v>
      </c>
      <c r="F31">
        <v>0</v>
      </c>
      <c r="G31">
        <v>0</v>
      </c>
      <c r="H31">
        <v>11366.51</v>
      </c>
      <c r="I31">
        <v>11366.51</v>
      </c>
    </row>
    <row r="32" spans="3:9" x14ac:dyDescent="0.3">
      <c r="C32">
        <v>16300</v>
      </c>
      <c r="D32">
        <v>13101</v>
      </c>
      <c r="E32" t="s">
        <v>803</v>
      </c>
      <c r="F32">
        <v>64365.87</v>
      </c>
      <c r="G32">
        <v>64365.87</v>
      </c>
      <c r="H32">
        <v>59847.28</v>
      </c>
      <c r="I32">
        <v>59847.28</v>
      </c>
    </row>
    <row r="33" spans="3:9" x14ac:dyDescent="0.3">
      <c r="C33">
        <v>16300</v>
      </c>
      <c r="D33">
        <v>13102</v>
      </c>
      <c r="E33" t="s">
        <v>804</v>
      </c>
      <c r="F33">
        <v>4547.2</v>
      </c>
      <c r="G33">
        <v>4547.2</v>
      </c>
      <c r="H33">
        <v>1423.52</v>
      </c>
      <c r="I33">
        <v>1423.52</v>
      </c>
    </row>
    <row r="34" spans="3:9" x14ac:dyDescent="0.3">
      <c r="C34">
        <v>16300</v>
      </c>
      <c r="D34">
        <v>13104</v>
      </c>
      <c r="E34" t="s">
        <v>800</v>
      </c>
      <c r="F34">
        <v>0</v>
      </c>
      <c r="G34">
        <v>0</v>
      </c>
      <c r="H34">
        <v>478.22</v>
      </c>
      <c r="I34">
        <v>478.22</v>
      </c>
    </row>
    <row r="35" spans="3:9" x14ac:dyDescent="0.3">
      <c r="C35">
        <v>16300</v>
      </c>
      <c r="D35">
        <v>15000</v>
      </c>
      <c r="E35" t="s">
        <v>805</v>
      </c>
      <c r="F35">
        <v>7347.21</v>
      </c>
      <c r="G35">
        <v>7347.21</v>
      </c>
      <c r="H35">
        <v>5341.27</v>
      </c>
      <c r="I35">
        <v>5341.27</v>
      </c>
    </row>
    <row r="36" spans="3:9" x14ac:dyDescent="0.3">
      <c r="C36">
        <v>16300</v>
      </c>
      <c r="D36">
        <v>16000</v>
      </c>
      <c r="E36" t="s">
        <v>1110</v>
      </c>
      <c r="F36">
        <v>42213.919999999998</v>
      </c>
      <c r="G36">
        <v>41285.24</v>
      </c>
      <c r="H36">
        <v>41952.800000000003</v>
      </c>
      <c r="I36">
        <v>41952.800000000003</v>
      </c>
    </row>
    <row r="37" spans="3:9" x14ac:dyDescent="0.3">
      <c r="C37">
        <v>17100</v>
      </c>
      <c r="D37">
        <v>13000</v>
      </c>
      <c r="E37" t="s">
        <v>806</v>
      </c>
      <c r="F37">
        <v>76886.25</v>
      </c>
      <c r="G37">
        <v>76886.25</v>
      </c>
      <c r="H37">
        <v>64395.13</v>
      </c>
      <c r="I37">
        <v>64395.13</v>
      </c>
    </row>
    <row r="38" spans="3:9" x14ac:dyDescent="0.3">
      <c r="C38">
        <v>17100</v>
      </c>
      <c r="D38">
        <v>13001</v>
      </c>
      <c r="E38" t="s">
        <v>807</v>
      </c>
      <c r="F38">
        <v>200</v>
      </c>
      <c r="G38">
        <v>200</v>
      </c>
      <c r="H38">
        <v>1615.35</v>
      </c>
      <c r="I38">
        <v>1615.35</v>
      </c>
    </row>
    <row r="39" spans="3:9" x14ac:dyDescent="0.3">
      <c r="C39">
        <v>17100</v>
      </c>
      <c r="D39">
        <v>13002</v>
      </c>
      <c r="E39" t="s">
        <v>808</v>
      </c>
      <c r="F39">
        <v>909.44</v>
      </c>
      <c r="G39">
        <v>909.44</v>
      </c>
      <c r="H39">
        <v>2078.0300000000002</v>
      </c>
      <c r="I39">
        <v>2078.0300000000002</v>
      </c>
    </row>
    <row r="40" spans="3:9" x14ac:dyDescent="0.3">
      <c r="C40">
        <v>17100</v>
      </c>
      <c r="D40">
        <v>13101</v>
      </c>
      <c r="E40" t="s">
        <v>809</v>
      </c>
      <c r="F40">
        <v>18891.36</v>
      </c>
      <c r="G40">
        <v>18891.36</v>
      </c>
      <c r="H40">
        <v>15418.06</v>
      </c>
      <c r="I40">
        <v>15418.06</v>
      </c>
    </row>
    <row r="41" spans="3:9" x14ac:dyDescent="0.3">
      <c r="C41">
        <v>17100</v>
      </c>
      <c r="D41">
        <v>13102</v>
      </c>
      <c r="E41" t="s">
        <v>810</v>
      </c>
      <c r="F41">
        <v>1507</v>
      </c>
      <c r="G41">
        <v>1507</v>
      </c>
      <c r="H41">
        <v>341.61</v>
      </c>
      <c r="I41">
        <v>341.61</v>
      </c>
    </row>
    <row r="42" spans="3:9" x14ac:dyDescent="0.3">
      <c r="C42">
        <v>17100</v>
      </c>
      <c r="D42">
        <v>13104</v>
      </c>
      <c r="E42" t="s">
        <v>807</v>
      </c>
      <c r="F42">
        <v>0</v>
      </c>
      <c r="G42">
        <v>0</v>
      </c>
      <c r="H42">
        <v>92.28</v>
      </c>
      <c r="I42">
        <v>92.28</v>
      </c>
    </row>
    <row r="43" spans="3:9" x14ac:dyDescent="0.3">
      <c r="C43">
        <v>17100</v>
      </c>
      <c r="D43">
        <v>15000</v>
      </c>
      <c r="E43" t="s">
        <v>1111</v>
      </c>
      <c r="F43">
        <v>2000</v>
      </c>
      <c r="G43">
        <v>2000</v>
      </c>
      <c r="H43">
        <v>2717.83</v>
      </c>
      <c r="I43">
        <v>2717.83</v>
      </c>
    </row>
    <row r="44" spans="3:9" x14ac:dyDescent="0.3">
      <c r="C44">
        <v>17100</v>
      </c>
      <c r="D44">
        <v>15100</v>
      </c>
      <c r="E44" t="s">
        <v>1112</v>
      </c>
      <c r="F44">
        <v>0</v>
      </c>
      <c r="G44">
        <v>0</v>
      </c>
      <c r="H44">
        <v>0</v>
      </c>
      <c r="I44">
        <v>0</v>
      </c>
    </row>
    <row r="45" spans="3:9" x14ac:dyDescent="0.3">
      <c r="C45">
        <v>17100</v>
      </c>
      <c r="D45">
        <v>16000</v>
      </c>
      <c r="E45" t="s">
        <v>811</v>
      </c>
      <c r="F45">
        <v>32112.19</v>
      </c>
      <c r="G45">
        <v>28076.47</v>
      </c>
      <c r="H45">
        <v>28076.47</v>
      </c>
      <c r="I45">
        <v>28076.47</v>
      </c>
    </row>
    <row r="46" spans="3:9" x14ac:dyDescent="0.3">
      <c r="C46">
        <v>21100</v>
      </c>
      <c r="D46">
        <v>16103</v>
      </c>
      <c r="E46" t="s">
        <v>1113</v>
      </c>
      <c r="F46">
        <v>15180.73</v>
      </c>
      <c r="G46">
        <v>15180.73</v>
      </c>
      <c r="H46">
        <v>15180.12</v>
      </c>
      <c r="I46">
        <v>15180.12</v>
      </c>
    </row>
    <row r="47" spans="3:9" x14ac:dyDescent="0.3">
      <c r="C47">
        <v>22100</v>
      </c>
      <c r="D47">
        <v>16200</v>
      </c>
      <c r="E47" t="s">
        <v>1114</v>
      </c>
      <c r="F47">
        <v>1000</v>
      </c>
      <c r="G47">
        <v>1000</v>
      </c>
      <c r="H47">
        <v>977</v>
      </c>
      <c r="I47">
        <v>977</v>
      </c>
    </row>
    <row r="48" spans="3:9" x14ac:dyDescent="0.3">
      <c r="C48">
        <v>22100</v>
      </c>
      <c r="D48">
        <v>16204</v>
      </c>
      <c r="E48" t="s">
        <v>812</v>
      </c>
      <c r="F48">
        <v>1500</v>
      </c>
      <c r="G48">
        <v>1500</v>
      </c>
      <c r="H48">
        <v>0</v>
      </c>
      <c r="I48">
        <v>0</v>
      </c>
    </row>
    <row r="49" spans="3:9" x14ac:dyDescent="0.3">
      <c r="C49">
        <v>22100</v>
      </c>
      <c r="D49">
        <v>16209</v>
      </c>
      <c r="E49" t="s">
        <v>1115</v>
      </c>
      <c r="F49">
        <v>500</v>
      </c>
      <c r="G49">
        <v>500</v>
      </c>
      <c r="H49">
        <v>0</v>
      </c>
      <c r="I49">
        <v>0</v>
      </c>
    </row>
    <row r="50" spans="3:9" x14ac:dyDescent="0.3">
      <c r="C50">
        <v>23100</v>
      </c>
      <c r="D50">
        <v>13000</v>
      </c>
      <c r="E50" t="s">
        <v>813</v>
      </c>
      <c r="F50">
        <v>73048.78</v>
      </c>
      <c r="G50">
        <v>73048.78</v>
      </c>
      <c r="H50">
        <v>32468.04</v>
      </c>
      <c r="I50">
        <v>32468.04</v>
      </c>
    </row>
    <row r="51" spans="3:9" x14ac:dyDescent="0.3">
      <c r="C51">
        <v>23100</v>
      </c>
      <c r="D51">
        <v>13001</v>
      </c>
      <c r="E51" t="s">
        <v>1116</v>
      </c>
      <c r="F51">
        <v>500</v>
      </c>
      <c r="G51">
        <v>500</v>
      </c>
      <c r="H51">
        <v>0</v>
      </c>
      <c r="I51">
        <v>0</v>
      </c>
    </row>
    <row r="52" spans="3:9" x14ac:dyDescent="0.3">
      <c r="C52">
        <v>23100</v>
      </c>
      <c r="D52">
        <v>13002</v>
      </c>
      <c r="E52" t="s">
        <v>814</v>
      </c>
      <c r="F52">
        <v>7355.24</v>
      </c>
      <c r="G52">
        <v>7355.24</v>
      </c>
      <c r="H52">
        <v>551.36</v>
      </c>
      <c r="I52">
        <v>551.36</v>
      </c>
    </row>
    <row r="53" spans="3:9" x14ac:dyDescent="0.3">
      <c r="C53">
        <v>23100</v>
      </c>
      <c r="D53">
        <v>15000</v>
      </c>
      <c r="E53" t="s">
        <v>815</v>
      </c>
      <c r="F53">
        <v>200</v>
      </c>
      <c r="G53">
        <v>200</v>
      </c>
      <c r="H53">
        <v>0</v>
      </c>
      <c r="I53">
        <v>0</v>
      </c>
    </row>
    <row r="54" spans="3:9" x14ac:dyDescent="0.3">
      <c r="C54">
        <v>23100</v>
      </c>
      <c r="D54">
        <v>16000</v>
      </c>
      <c r="E54" t="s">
        <v>816</v>
      </c>
      <c r="F54">
        <v>25675.84</v>
      </c>
      <c r="G54">
        <v>17675.84</v>
      </c>
      <c r="H54">
        <v>10696.08</v>
      </c>
      <c r="I54">
        <v>10696.08</v>
      </c>
    </row>
    <row r="55" spans="3:9" x14ac:dyDescent="0.3">
      <c r="C55">
        <v>23200</v>
      </c>
      <c r="D55">
        <v>12001</v>
      </c>
      <c r="E55" t="s">
        <v>817</v>
      </c>
      <c r="F55">
        <v>0</v>
      </c>
      <c r="G55">
        <v>0</v>
      </c>
      <c r="H55">
        <v>0</v>
      </c>
      <c r="I55">
        <v>0</v>
      </c>
    </row>
    <row r="56" spans="3:9" x14ac:dyDescent="0.3">
      <c r="C56">
        <v>23200</v>
      </c>
      <c r="D56">
        <v>12100</v>
      </c>
      <c r="E56" t="s">
        <v>818</v>
      </c>
      <c r="F56">
        <v>0</v>
      </c>
      <c r="G56">
        <v>0</v>
      </c>
      <c r="H56">
        <v>0</v>
      </c>
      <c r="I56">
        <v>0</v>
      </c>
    </row>
    <row r="57" spans="3:9" x14ac:dyDescent="0.3">
      <c r="C57">
        <v>23200</v>
      </c>
      <c r="D57">
        <v>12101</v>
      </c>
      <c r="E57" t="s">
        <v>1117</v>
      </c>
      <c r="F57">
        <v>0</v>
      </c>
      <c r="G57">
        <v>0</v>
      </c>
      <c r="H57">
        <v>0</v>
      </c>
      <c r="I57">
        <v>0</v>
      </c>
    </row>
    <row r="58" spans="3:9" x14ac:dyDescent="0.3">
      <c r="C58">
        <v>23200</v>
      </c>
      <c r="D58">
        <v>16000</v>
      </c>
      <c r="E58" t="s">
        <v>819</v>
      </c>
      <c r="F58">
        <v>0</v>
      </c>
      <c r="G58">
        <v>0</v>
      </c>
      <c r="H58">
        <v>0</v>
      </c>
      <c r="I58">
        <v>0</v>
      </c>
    </row>
    <row r="59" spans="3:9" x14ac:dyDescent="0.3">
      <c r="C59">
        <v>24000</v>
      </c>
      <c r="D59">
        <v>13100</v>
      </c>
      <c r="E59" t="s">
        <v>1118</v>
      </c>
      <c r="F59">
        <v>0</v>
      </c>
      <c r="G59">
        <v>2700</v>
      </c>
      <c r="H59">
        <v>28609.29</v>
      </c>
      <c r="I59">
        <v>28609.29</v>
      </c>
    </row>
    <row r="60" spans="3:9" x14ac:dyDescent="0.3">
      <c r="C60">
        <v>24000</v>
      </c>
      <c r="D60">
        <v>13102</v>
      </c>
      <c r="E60" t="s">
        <v>1119</v>
      </c>
      <c r="F60">
        <v>0</v>
      </c>
      <c r="G60">
        <v>0</v>
      </c>
      <c r="H60">
        <v>558.77</v>
      </c>
      <c r="I60">
        <v>558.77</v>
      </c>
    </row>
    <row r="61" spans="3:9" x14ac:dyDescent="0.3">
      <c r="C61">
        <v>24000</v>
      </c>
      <c r="D61">
        <v>15000</v>
      </c>
      <c r="E61" t="s">
        <v>821</v>
      </c>
      <c r="F61">
        <v>0</v>
      </c>
      <c r="G61">
        <v>0</v>
      </c>
      <c r="H61">
        <v>300</v>
      </c>
      <c r="I61">
        <v>300</v>
      </c>
    </row>
    <row r="62" spans="3:9" x14ac:dyDescent="0.3">
      <c r="C62">
        <v>24100</v>
      </c>
      <c r="D62">
        <v>13001</v>
      </c>
      <c r="E62" t="s">
        <v>820</v>
      </c>
      <c r="F62">
        <v>1500</v>
      </c>
      <c r="G62">
        <v>1500</v>
      </c>
      <c r="H62">
        <v>0</v>
      </c>
      <c r="I62">
        <v>0</v>
      </c>
    </row>
    <row r="63" spans="3:9" x14ac:dyDescent="0.3">
      <c r="C63">
        <v>24100</v>
      </c>
      <c r="D63">
        <v>13100</v>
      </c>
      <c r="E63" t="s">
        <v>1118</v>
      </c>
      <c r="F63">
        <v>71146.58</v>
      </c>
      <c r="G63">
        <v>71146.58</v>
      </c>
      <c r="H63">
        <v>0</v>
      </c>
      <c r="I63">
        <v>0</v>
      </c>
    </row>
    <row r="64" spans="3:9" x14ac:dyDescent="0.3">
      <c r="C64">
        <v>24100</v>
      </c>
      <c r="D64">
        <v>15000</v>
      </c>
      <c r="E64" t="s">
        <v>821</v>
      </c>
      <c r="F64">
        <v>500</v>
      </c>
      <c r="G64">
        <v>500</v>
      </c>
      <c r="H64">
        <v>0</v>
      </c>
      <c r="I64">
        <v>0</v>
      </c>
    </row>
    <row r="65" spans="3:9" x14ac:dyDescent="0.3">
      <c r="C65">
        <v>24100</v>
      </c>
      <c r="D65">
        <v>16000</v>
      </c>
      <c r="E65" t="s">
        <v>822</v>
      </c>
      <c r="F65">
        <v>22848.62</v>
      </c>
      <c r="G65">
        <v>22848.62</v>
      </c>
      <c r="H65">
        <v>8843.4699999999993</v>
      </c>
      <c r="I65">
        <v>8843.4699999999993</v>
      </c>
    </row>
    <row r="66" spans="3:9" x14ac:dyDescent="0.3">
      <c r="C66">
        <v>24101</v>
      </c>
      <c r="D66">
        <v>15000</v>
      </c>
      <c r="E66" t="s">
        <v>1120</v>
      </c>
      <c r="F66">
        <v>0</v>
      </c>
      <c r="G66">
        <v>0</v>
      </c>
      <c r="H66">
        <v>6236.71</v>
      </c>
      <c r="I66">
        <v>6236.71</v>
      </c>
    </row>
    <row r="67" spans="3:9" x14ac:dyDescent="0.3">
      <c r="C67">
        <v>24101</v>
      </c>
      <c r="D67">
        <v>13100</v>
      </c>
      <c r="E67" t="s">
        <v>823</v>
      </c>
      <c r="F67">
        <v>61329.57</v>
      </c>
      <c r="G67">
        <v>61329.57</v>
      </c>
      <c r="H67">
        <v>57133.59</v>
      </c>
      <c r="I67">
        <v>57133.59</v>
      </c>
    </row>
    <row r="68" spans="3:9" x14ac:dyDescent="0.3">
      <c r="C68">
        <v>24101</v>
      </c>
      <c r="D68">
        <v>16000</v>
      </c>
      <c r="E68" t="s">
        <v>824</v>
      </c>
      <c r="F68">
        <v>18956.82</v>
      </c>
      <c r="G68">
        <v>18956.82</v>
      </c>
      <c r="H68">
        <v>20625</v>
      </c>
      <c r="I68">
        <v>20625</v>
      </c>
    </row>
    <row r="69" spans="3:9" x14ac:dyDescent="0.3">
      <c r="C69">
        <v>24102</v>
      </c>
      <c r="D69">
        <v>13100</v>
      </c>
      <c r="E69" t="s">
        <v>1121</v>
      </c>
      <c r="F69">
        <v>0</v>
      </c>
      <c r="G69">
        <v>40088.339999999997</v>
      </c>
      <c r="H69">
        <v>8696.76</v>
      </c>
      <c r="I69">
        <v>8696.76</v>
      </c>
    </row>
    <row r="70" spans="3:9" x14ac:dyDescent="0.3">
      <c r="C70">
        <v>24102</v>
      </c>
      <c r="D70">
        <v>16000</v>
      </c>
      <c r="E70" t="s">
        <v>1122</v>
      </c>
      <c r="F70">
        <v>0</v>
      </c>
      <c r="G70">
        <v>13361.78</v>
      </c>
      <c r="H70">
        <v>1397.16</v>
      </c>
      <c r="I70">
        <v>1397.16</v>
      </c>
    </row>
    <row r="71" spans="3:9" x14ac:dyDescent="0.3">
      <c r="C71">
        <v>24103</v>
      </c>
      <c r="D71">
        <v>13100</v>
      </c>
      <c r="E71" t="s">
        <v>1123</v>
      </c>
      <c r="F71">
        <v>0</v>
      </c>
      <c r="G71">
        <v>20100</v>
      </c>
      <c r="H71">
        <v>0</v>
      </c>
      <c r="I71">
        <v>0</v>
      </c>
    </row>
    <row r="72" spans="3:9" x14ac:dyDescent="0.3">
      <c r="C72">
        <v>24103</v>
      </c>
      <c r="D72">
        <v>16000</v>
      </c>
      <c r="E72" t="s">
        <v>1124</v>
      </c>
      <c r="F72">
        <v>0</v>
      </c>
      <c r="G72">
        <v>9900</v>
      </c>
      <c r="H72">
        <v>0</v>
      </c>
      <c r="I72">
        <v>0</v>
      </c>
    </row>
    <row r="73" spans="3:9" x14ac:dyDescent="0.3">
      <c r="C73">
        <v>24103</v>
      </c>
      <c r="D73">
        <v>16209</v>
      </c>
      <c r="E73" t="s">
        <v>1125</v>
      </c>
      <c r="F73">
        <v>0</v>
      </c>
      <c r="G73">
        <v>15450</v>
      </c>
      <c r="H73">
        <v>0</v>
      </c>
      <c r="I73">
        <v>0</v>
      </c>
    </row>
    <row r="74" spans="3:9" x14ac:dyDescent="0.3">
      <c r="C74">
        <v>24104</v>
      </c>
      <c r="D74">
        <v>13100</v>
      </c>
      <c r="E74" t="s">
        <v>1126</v>
      </c>
      <c r="F74">
        <v>0</v>
      </c>
      <c r="G74">
        <v>0</v>
      </c>
      <c r="H74">
        <v>0</v>
      </c>
      <c r="I74">
        <v>0</v>
      </c>
    </row>
    <row r="75" spans="3:9" x14ac:dyDescent="0.3">
      <c r="C75">
        <v>24104</v>
      </c>
      <c r="D75">
        <v>16000</v>
      </c>
      <c r="E75" t="s">
        <v>1127</v>
      </c>
      <c r="F75">
        <v>0</v>
      </c>
      <c r="G75">
        <v>0</v>
      </c>
      <c r="H75">
        <v>0</v>
      </c>
      <c r="I75">
        <v>0</v>
      </c>
    </row>
    <row r="76" spans="3:9" x14ac:dyDescent="0.3">
      <c r="C76">
        <v>24104</v>
      </c>
      <c r="D76">
        <v>16209</v>
      </c>
      <c r="E76" t="s">
        <v>1128</v>
      </c>
      <c r="F76">
        <v>0</v>
      </c>
      <c r="G76">
        <v>0</v>
      </c>
      <c r="H76">
        <v>0</v>
      </c>
      <c r="I76">
        <v>0</v>
      </c>
    </row>
    <row r="77" spans="3:9" x14ac:dyDescent="0.3">
      <c r="C77">
        <v>24111</v>
      </c>
      <c r="D77">
        <v>16000</v>
      </c>
      <c r="E77" t="s">
        <v>1129</v>
      </c>
      <c r="F77">
        <v>0</v>
      </c>
      <c r="G77">
        <v>0</v>
      </c>
      <c r="H77">
        <v>2881.77</v>
      </c>
      <c r="I77">
        <v>2881.77</v>
      </c>
    </row>
    <row r="78" spans="3:9" x14ac:dyDescent="0.3">
      <c r="C78">
        <v>24112</v>
      </c>
      <c r="D78">
        <v>16000</v>
      </c>
      <c r="E78" t="s">
        <v>1130</v>
      </c>
      <c r="F78">
        <v>0</v>
      </c>
      <c r="G78">
        <v>0</v>
      </c>
      <c r="H78">
        <v>2528.23</v>
      </c>
      <c r="I78">
        <v>2528.23</v>
      </c>
    </row>
    <row r="79" spans="3:9" x14ac:dyDescent="0.3">
      <c r="C79">
        <v>24113</v>
      </c>
      <c r="D79">
        <v>16000</v>
      </c>
      <c r="E79" t="s">
        <v>1131</v>
      </c>
      <c r="F79">
        <v>0</v>
      </c>
      <c r="G79">
        <v>0</v>
      </c>
      <c r="H79">
        <v>2507.9899999999998</v>
      </c>
      <c r="I79">
        <v>2507.9899999999998</v>
      </c>
    </row>
    <row r="80" spans="3:9" x14ac:dyDescent="0.3">
      <c r="C80">
        <v>24113</v>
      </c>
      <c r="D80">
        <v>13100</v>
      </c>
      <c r="E80" t="s">
        <v>1132</v>
      </c>
      <c r="F80">
        <v>0</v>
      </c>
      <c r="G80">
        <v>0</v>
      </c>
      <c r="H80">
        <v>2683.03</v>
      </c>
      <c r="I80">
        <v>2683.03</v>
      </c>
    </row>
    <row r="81" spans="3:9" x14ac:dyDescent="0.3">
      <c r="C81">
        <v>24114</v>
      </c>
      <c r="D81">
        <v>15000</v>
      </c>
      <c r="E81" t="s">
        <v>1133</v>
      </c>
      <c r="F81">
        <v>0</v>
      </c>
      <c r="G81">
        <v>0</v>
      </c>
      <c r="H81">
        <v>200</v>
      </c>
      <c r="I81">
        <v>200</v>
      </c>
    </row>
    <row r="82" spans="3:9" x14ac:dyDescent="0.3">
      <c r="C82">
        <v>24114</v>
      </c>
      <c r="D82">
        <v>16000</v>
      </c>
      <c r="E82" t="s">
        <v>1134</v>
      </c>
      <c r="F82">
        <v>0</v>
      </c>
      <c r="G82">
        <v>14038.8</v>
      </c>
      <c r="H82">
        <v>14063.74</v>
      </c>
      <c r="I82">
        <v>14063.74</v>
      </c>
    </row>
    <row r="83" spans="3:9" x14ac:dyDescent="0.3">
      <c r="C83">
        <v>24114</v>
      </c>
      <c r="D83">
        <v>13100</v>
      </c>
      <c r="E83" t="s">
        <v>1135</v>
      </c>
      <c r="F83">
        <v>0</v>
      </c>
      <c r="G83">
        <v>24068.47</v>
      </c>
      <c r="H83">
        <v>39006.449999999997</v>
      </c>
      <c r="I83">
        <v>39006.449999999997</v>
      </c>
    </row>
    <row r="84" spans="3:9" x14ac:dyDescent="0.3">
      <c r="C84">
        <v>24115</v>
      </c>
      <c r="D84">
        <v>16000</v>
      </c>
      <c r="E84" t="s">
        <v>1136</v>
      </c>
      <c r="F84">
        <v>0</v>
      </c>
      <c r="G84">
        <v>10952.91</v>
      </c>
      <c r="H84">
        <v>13253.32</v>
      </c>
      <c r="I84">
        <v>13253.32</v>
      </c>
    </row>
    <row r="85" spans="3:9" x14ac:dyDescent="0.3">
      <c r="C85">
        <v>24115</v>
      </c>
      <c r="D85">
        <v>13100</v>
      </c>
      <c r="E85" t="s">
        <v>1137</v>
      </c>
      <c r="F85">
        <v>0</v>
      </c>
      <c r="G85">
        <v>16429.37</v>
      </c>
      <c r="H85">
        <v>34730.15</v>
      </c>
      <c r="I85">
        <v>34730.15</v>
      </c>
    </row>
    <row r="86" spans="3:9" x14ac:dyDescent="0.3">
      <c r="C86">
        <v>24115</v>
      </c>
      <c r="D86">
        <v>15000</v>
      </c>
      <c r="E86" t="s">
        <v>1138</v>
      </c>
      <c r="F86">
        <v>0</v>
      </c>
      <c r="G86">
        <v>0</v>
      </c>
      <c r="H86">
        <v>2092.56</v>
      </c>
      <c r="I86">
        <v>2092.56</v>
      </c>
    </row>
    <row r="87" spans="3:9" x14ac:dyDescent="0.3">
      <c r="C87">
        <v>24116</v>
      </c>
      <c r="D87">
        <v>16000</v>
      </c>
      <c r="E87" t="s">
        <v>1139</v>
      </c>
      <c r="F87">
        <v>0</v>
      </c>
      <c r="G87">
        <v>51536.4</v>
      </c>
      <c r="H87">
        <v>55565.17</v>
      </c>
      <c r="I87">
        <v>55565.17</v>
      </c>
    </row>
    <row r="88" spans="3:9" x14ac:dyDescent="0.3">
      <c r="C88">
        <v>24116</v>
      </c>
      <c r="D88">
        <v>13100</v>
      </c>
      <c r="E88" t="s">
        <v>1140</v>
      </c>
      <c r="F88">
        <v>0</v>
      </c>
      <c r="G88">
        <v>437936.4</v>
      </c>
      <c r="H88">
        <v>398083.22</v>
      </c>
      <c r="I88">
        <v>398083.22</v>
      </c>
    </row>
    <row r="89" spans="3:9" x14ac:dyDescent="0.3">
      <c r="C89">
        <v>32300</v>
      </c>
      <c r="D89">
        <v>13000</v>
      </c>
      <c r="E89" t="s">
        <v>825</v>
      </c>
      <c r="F89">
        <v>30115.89</v>
      </c>
      <c r="G89">
        <v>30115.89</v>
      </c>
      <c r="H89">
        <v>35083.81</v>
      </c>
      <c r="I89">
        <v>35083.81</v>
      </c>
    </row>
    <row r="90" spans="3:9" x14ac:dyDescent="0.3">
      <c r="C90">
        <v>32300</v>
      </c>
      <c r="D90">
        <v>13001</v>
      </c>
      <c r="E90" t="s">
        <v>826</v>
      </c>
      <c r="F90">
        <v>200</v>
      </c>
      <c r="G90">
        <v>200</v>
      </c>
      <c r="H90">
        <v>0</v>
      </c>
      <c r="I90">
        <v>0</v>
      </c>
    </row>
    <row r="91" spans="3:9" x14ac:dyDescent="0.3">
      <c r="C91">
        <v>32300</v>
      </c>
      <c r="D91">
        <v>13002</v>
      </c>
      <c r="E91" t="s">
        <v>827</v>
      </c>
      <c r="F91">
        <v>830.16</v>
      </c>
      <c r="G91">
        <v>830.16</v>
      </c>
      <c r="H91">
        <v>1033.68</v>
      </c>
      <c r="I91">
        <v>1033.68</v>
      </c>
    </row>
    <row r="92" spans="3:9" x14ac:dyDescent="0.3">
      <c r="C92">
        <v>32300</v>
      </c>
      <c r="D92">
        <v>15000</v>
      </c>
      <c r="E92" t="s">
        <v>828</v>
      </c>
      <c r="F92">
        <v>200</v>
      </c>
      <c r="G92">
        <v>200</v>
      </c>
      <c r="H92">
        <v>1.49</v>
      </c>
      <c r="I92">
        <v>1.49</v>
      </c>
    </row>
    <row r="93" spans="3:9" x14ac:dyDescent="0.3">
      <c r="C93">
        <v>32300</v>
      </c>
      <c r="D93">
        <v>16000</v>
      </c>
      <c r="E93" t="s">
        <v>829</v>
      </c>
      <c r="F93">
        <v>9918.2099999999991</v>
      </c>
      <c r="G93">
        <v>9918.2099999999991</v>
      </c>
      <c r="H93">
        <v>13226.07</v>
      </c>
      <c r="I93">
        <v>13226.07</v>
      </c>
    </row>
    <row r="94" spans="3:9" x14ac:dyDescent="0.3">
      <c r="C94">
        <v>32400</v>
      </c>
      <c r="D94">
        <v>13101</v>
      </c>
      <c r="E94" t="s">
        <v>1141</v>
      </c>
      <c r="F94">
        <v>0</v>
      </c>
      <c r="G94">
        <v>0</v>
      </c>
      <c r="H94">
        <v>1804.61</v>
      </c>
      <c r="I94">
        <v>1804.61</v>
      </c>
    </row>
    <row r="95" spans="3:9" x14ac:dyDescent="0.3">
      <c r="C95">
        <v>32400</v>
      </c>
      <c r="D95">
        <v>13102</v>
      </c>
      <c r="E95" t="s">
        <v>1142</v>
      </c>
      <c r="F95">
        <v>0</v>
      </c>
      <c r="G95">
        <v>0</v>
      </c>
      <c r="H95">
        <v>53.6</v>
      </c>
      <c r="I95">
        <v>53.6</v>
      </c>
    </row>
    <row r="96" spans="3:9" x14ac:dyDescent="0.3">
      <c r="C96">
        <v>32400</v>
      </c>
      <c r="D96">
        <v>12001</v>
      </c>
      <c r="E96" t="s">
        <v>1143</v>
      </c>
      <c r="F96">
        <v>5633.64</v>
      </c>
      <c r="G96">
        <v>5633.64</v>
      </c>
      <c r="H96">
        <v>4225.1000000000004</v>
      </c>
      <c r="I96">
        <v>4225.1000000000004</v>
      </c>
    </row>
    <row r="97" spans="3:9" x14ac:dyDescent="0.3">
      <c r="C97">
        <v>32400</v>
      </c>
      <c r="D97">
        <v>12002</v>
      </c>
      <c r="E97" t="s">
        <v>830</v>
      </c>
      <c r="F97">
        <v>0</v>
      </c>
      <c r="G97">
        <v>0</v>
      </c>
      <c r="H97">
        <v>0</v>
      </c>
      <c r="I97">
        <v>0</v>
      </c>
    </row>
    <row r="98" spans="3:9" x14ac:dyDescent="0.3">
      <c r="C98">
        <v>32400</v>
      </c>
      <c r="D98">
        <v>12003</v>
      </c>
      <c r="E98" t="s">
        <v>831</v>
      </c>
      <c r="F98">
        <v>11886.36</v>
      </c>
      <c r="G98">
        <v>11886.36</v>
      </c>
      <c r="H98">
        <v>11879.25</v>
      </c>
      <c r="I98">
        <v>11879.25</v>
      </c>
    </row>
    <row r="99" spans="3:9" x14ac:dyDescent="0.3">
      <c r="C99">
        <v>32400</v>
      </c>
      <c r="D99">
        <v>12006</v>
      </c>
      <c r="E99" t="s">
        <v>832</v>
      </c>
      <c r="F99">
        <v>1472.52</v>
      </c>
      <c r="G99">
        <v>1472.52</v>
      </c>
      <c r="H99">
        <v>1253.72</v>
      </c>
      <c r="I99">
        <v>1253.72</v>
      </c>
    </row>
    <row r="100" spans="3:9" x14ac:dyDescent="0.3">
      <c r="C100">
        <v>32400</v>
      </c>
      <c r="D100">
        <v>12100</v>
      </c>
      <c r="E100" t="s">
        <v>833</v>
      </c>
      <c r="F100">
        <v>15707.62</v>
      </c>
      <c r="G100">
        <v>15707.62</v>
      </c>
      <c r="H100">
        <v>10559.92</v>
      </c>
      <c r="I100">
        <v>10559.92</v>
      </c>
    </row>
    <row r="101" spans="3:9" x14ac:dyDescent="0.3">
      <c r="C101">
        <v>32400</v>
      </c>
      <c r="D101">
        <v>12101</v>
      </c>
      <c r="E101" t="s">
        <v>834</v>
      </c>
      <c r="F101">
        <v>13522.12</v>
      </c>
      <c r="G101">
        <v>13522.12</v>
      </c>
      <c r="H101">
        <v>10107.469999999999</v>
      </c>
      <c r="I101">
        <v>10107.469999999999</v>
      </c>
    </row>
    <row r="102" spans="3:9" x14ac:dyDescent="0.3">
      <c r="C102">
        <v>32400</v>
      </c>
      <c r="D102">
        <v>13000</v>
      </c>
      <c r="E102" t="s">
        <v>835</v>
      </c>
      <c r="F102">
        <v>42752.4</v>
      </c>
      <c r="G102">
        <v>42752.4</v>
      </c>
      <c r="H102">
        <v>38662.78</v>
      </c>
      <c r="I102">
        <v>38662.78</v>
      </c>
    </row>
    <row r="103" spans="3:9" x14ac:dyDescent="0.3">
      <c r="C103">
        <v>32400</v>
      </c>
      <c r="D103">
        <v>13001</v>
      </c>
      <c r="E103" t="s">
        <v>836</v>
      </c>
      <c r="F103">
        <v>500</v>
      </c>
      <c r="G103">
        <v>500</v>
      </c>
      <c r="H103">
        <v>0</v>
      </c>
      <c r="I103">
        <v>0</v>
      </c>
    </row>
    <row r="104" spans="3:9" x14ac:dyDescent="0.3">
      <c r="C104">
        <v>32400</v>
      </c>
      <c r="D104">
        <v>13002</v>
      </c>
      <c r="E104" t="s">
        <v>837</v>
      </c>
      <c r="F104">
        <v>1535.39</v>
      </c>
      <c r="G104">
        <v>1535.39</v>
      </c>
      <c r="H104">
        <v>1030.23</v>
      </c>
      <c r="I104">
        <v>1030.23</v>
      </c>
    </row>
    <row r="105" spans="3:9" x14ac:dyDescent="0.3">
      <c r="C105">
        <v>32400</v>
      </c>
      <c r="D105">
        <v>15000</v>
      </c>
      <c r="E105" t="s">
        <v>838</v>
      </c>
      <c r="F105">
        <v>3111.96</v>
      </c>
      <c r="G105">
        <v>3111.96</v>
      </c>
      <c r="H105">
        <v>7685.26</v>
      </c>
      <c r="I105">
        <v>7685.26</v>
      </c>
    </row>
    <row r="106" spans="3:9" x14ac:dyDescent="0.3">
      <c r="C106">
        <v>32400</v>
      </c>
      <c r="D106">
        <v>15100</v>
      </c>
      <c r="E106" t="s">
        <v>839</v>
      </c>
      <c r="F106">
        <v>500</v>
      </c>
      <c r="G106">
        <v>500</v>
      </c>
      <c r="H106">
        <v>0</v>
      </c>
      <c r="I106">
        <v>0</v>
      </c>
    </row>
    <row r="107" spans="3:9" x14ac:dyDescent="0.3">
      <c r="C107">
        <v>32400</v>
      </c>
      <c r="D107">
        <v>16000</v>
      </c>
      <c r="E107" t="s">
        <v>840</v>
      </c>
      <c r="F107">
        <v>27465.3</v>
      </c>
      <c r="G107">
        <v>27465.3</v>
      </c>
      <c r="H107">
        <v>24253.45</v>
      </c>
      <c r="I107">
        <v>24253.45</v>
      </c>
    </row>
    <row r="108" spans="3:9" x14ac:dyDescent="0.3">
      <c r="C108">
        <v>32500</v>
      </c>
      <c r="D108">
        <v>13000</v>
      </c>
      <c r="E108" t="s">
        <v>841</v>
      </c>
      <c r="F108">
        <v>0</v>
      </c>
      <c r="G108">
        <v>0</v>
      </c>
      <c r="H108">
        <v>0</v>
      </c>
      <c r="I108">
        <v>0</v>
      </c>
    </row>
    <row r="109" spans="3:9" x14ac:dyDescent="0.3">
      <c r="C109">
        <v>32500</v>
      </c>
      <c r="D109">
        <v>13001</v>
      </c>
      <c r="E109" t="s">
        <v>842</v>
      </c>
      <c r="F109">
        <v>200</v>
      </c>
      <c r="G109">
        <v>200</v>
      </c>
      <c r="H109">
        <v>0</v>
      </c>
      <c r="I109">
        <v>0</v>
      </c>
    </row>
    <row r="110" spans="3:9" x14ac:dyDescent="0.3">
      <c r="C110">
        <v>32500</v>
      </c>
      <c r="D110">
        <v>15000</v>
      </c>
      <c r="E110" t="s">
        <v>843</v>
      </c>
      <c r="F110">
        <v>1000</v>
      </c>
      <c r="G110">
        <v>1000</v>
      </c>
      <c r="H110">
        <v>0</v>
      </c>
      <c r="I110">
        <v>0</v>
      </c>
    </row>
    <row r="111" spans="3:9" x14ac:dyDescent="0.3">
      <c r="C111">
        <v>32500</v>
      </c>
      <c r="D111">
        <v>16000</v>
      </c>
      <c r="E111" t="s">
        <v>844</v>
      </c>
      <c r="F111">
        <v>0</v>
      </c>
      <c r="G111">
        <v>0</v>
      </c>
      <c r="H111">
        <v>0</v>
      </c>
      <c r="I111">
        <v>0</v>
      </c>
    </row>
    <row r="112" spans="3:9" x14ac:dyDescent="0.3">
      <c r="C112">
        <v>32600</v>
      </c>
      <c r="D112">
        <v>12001</v>
      </c>
      <c r="E112" t="s">
        <v>845</v>
      </c>
      <c r="F112">
        <v>26487.439999999999</v>
      </c>
      <c r="G112">
        <v>26487.439999999999</v>
      </c>
      <c r="H112">
        <v>24654.400000000001</v>
      </c>
      <c r="I112">
        <v>24654.400000000001</v>
      </c>
    </row>
    <row r="113" spans="3:9" x14ac:dyDescent="0.3">
      <c r="C113">
        <v>32600</v>
      </c>
      <c r="D113">
        <v>12100</v>
      </c>
      <c r="E113" t="s">
        <v>1144</v>
      </c>
      <c r="F113">
        <v>5495.43</v>
      </c>
      <c r="G113">
        <v>5495.43</v>
      </c>
      <c r="H113">
        <v>13222.95</v>
      </c>
      <c r="I113">
        <v>13222.95</v>
      </c>
    </row>
    <row r="114" spans="3:9" x14ac:dyDescent="0.3">
      <c r="C114">
        <v>32600</v>
      </c>
      <c r="D114">
        <v>12101</v>
      </c>
      <c r="E114" t="s">
        <v>1145</v>
      </c>
      <c r="F114">
        <v>43235.75</v>
      </c>
      <c r="G114">
        <v>43235.75</v>
      </c>
      <c r="H114">
        <v>0</v>
      </c>
      <c r="I114">
        <v>0</v>
      </c>
    </row>
    <row r="115" spans="3:9" x14ac:dyDescent="0.3">
      <c r="C115">
        <v>32600</v>
      </c>
      <c r="D115">
        <v>13000</v>
      </c>
      <c r="E115" t="s">
        <v>846</v>
      </c>
      <c r="F115">
        <v>35098.839999999997</v>
      </c>
      <c r="G115">
        <v>35098.839999999997</v>
      </c>
      <c r="H115">
        <v>42474.15</v>
      </c>
      <c r="I115">
        <v>42474.15</v>
      </c>
    </row>
    <row r="116" spans="3:9" x14ac:dyDescent="0.3">
      <c r="C116">
        <v>32600</v>
      </c>
      <c r="D116">
        <v>13002</v>
      </c>
      <c r="E116" t="s">
        <v>847</v>
      </c>
      <c r="F116">
        <v>3942.68</v>
      </c>
      <c r="G116">
        <v>3942.68</v>
      </c>
      <c r="H116">
        <v>3717.93</v>
      </c>
      <c r="I116">
        <v>3717.93</v>
      </c>
    </row>
    <row r="117" spans="3:9" x14ac:dyDescent="0.3">
      <c r="C117">
        <v>32600</v>
      </c>
      <c r="D117">
        <v>13101</v>
      </c>
      <c r="E117" t="s">
        <v>848</v>
      </c>
      <c r="F117">
        <v>25244.16</v>
      </c>
      <c r="G117">
        <v>25244.16</v>
      </c>
      <c r="H117">
        <v>19527.95</v>
      </c>
      <c r="I117">
        <v>19527.95</v>
      </c>
    </row>
    <row r="118" spans="3:9" x14ac:dyDescent="0.3">
      <c r="C118">
        <v>32600</v>
      </c>
      <c r="D118">
        <v>13102</v>
      </c>
      <c r="E118" t="s">
        <v>849</v>
      </c>
      <c r="F118">
        <v>1358.4</v>
      </c>
      <c r="G118">
        <v>1358.4</v>
      </c>
      <c r="H118">
        <v>1027.47</v>
      </c>
      <c r="I118">
        <v>1027.47</v>
      </c>
    </row>
    <row r="119" spans="3:9" x14ac:dyDescent="0.3">
      <c r="C119">
        <v>32600</v>
      </c>
      <c r="D119">
        <v>15000</v>
      </c>
      <c r="E119" t="s">
        <v>850</v>
      </c>
      <c r="F119">
        <v>500</v>
      </c>
      <c r="G119">
        <v>500</v>
      </c>
      <c r="H119">
        <v>0</v>
      </c>
      <c r="I119">
        <v>0</v>
      </c>
    </row>
    <row r="120" spans="3:9" x14ac:dyDescent="0.3">
      <c r="C120">
        <v>32600</v>
      </c>
      <c r="D120">
        <v>16000</v>
      </c>
      <c r="E120" t="s">
        <v>851</v>
      </c>
      <c r="F120">
        <v>34756.31</v>
      </c>
      <c r="G120">
        <v>34756.31</v>
      </c>
      <c r="H120">
        <v>32880.089999999997</v>
      </c>
      <c r="I120">
        <v>32880.089999999997</v>
      </c>
    </row>
    <row r="121" spans="3:9" x14ac:dyDescent="0.3">
      <c r="C121">
        <v>32601</v>
      </c>
      <c r="D121">
        <v>15000</v>
      </c>
      <c r="E121" t="s">
        <v>1146</v>
      </c>
      <c r="F121">
        <v>0</v>
      </c>
      <c r="G121">
        <v>0</v>
      </c>
      <c r="H121">
        <v>1161.28</v>
      </c>
      <c r="I121">
        <v>1161.28</v>
      </c>
    </row>
    <row r="122" spans="3:9" x14ac:dyDescent="0.3">
      <c r="C122">
        <v>32601</v>
      </c>
      <c r="D122">
        <v>12004</v>
      </c>
      <c r="E122" t="s">
        <v>1147</v>
      </c>
      <c r="F122">
        <v>0</v>
      </c>
      <c r="G122">
        <v>0</v>
      </c>
      <c r="H122">
        <v>30439.98</v>
      </c>
      <c r="I122">
        <v>30439.98</v>
      </c>
    </row>
    <row r="123" spans="3:9" x14ac:dyDescent="0.3">
      <c r="C123">
        <v>32601</v>
      </c>
      <c r="D123">
        <v>12100</v>
      </c>
      <c r="E123" t="s">
        <v>1148</v>
      </c>
      <c r="F123">
        <v>0</v>
      </c>
      <c r="G123">
        <v>1267.45</v>
      </c>
      <c r="H123">
        <v>12516.11</v>
      </c>
      <c r="I123">
        <v>12516.11</v>
      </c>
    </row>
    <row r="124" spans="3:9" x14ac:dyDescent="0.3">
      <c r="C124">
        <v>32601</v>
      </c>
      <c r="D124">
        <v>12101</v>
      </c>
      <c r="E124" t="s">
        <v>1149</v>
      </c>
      <c r="F124">
        <v>0</v>
      </c>
      <c r="G124">
        <v>0</v>
      </c>
      <c r="H124">
        <v>15688.68</v>
      </c>
      <c r="I124">
        <v>15688.68</v>
      </c>
    </row>
    <row r="125" spans="3:9" x14ac:dyDescent="0.3">
      <c r="C125">
        <v>32601</v>
      </c>
      <c r="D125">
        <v>13100</v>
      </c>
      <c r="E125" t="s">
        <v>852</v>
      </c>
      <c r="F125">
        <v>58438.2</v>
      </c>
      <c r="G125">
        <v>58438.2</v>
      </c>
      <c r="H125">
        <v>0</v>
      </c>
      <c r="I125">
        <v>0</v>
      </c>
    </row>
    <row r="126" spans="3:9" x14ac:dyDescent="0.3">
      <c r="C126">
        <v>32601</v>
      </c>
      <c r="D126">
        <v>16000</v>
      </c>
      <c r="E126" t="s">
        <v>853</v>
      </c>
      <c r="F126">
        <v>9162.7199999999993</v>
      </c>
      <c r="G126">
        <v>9162.7199999999993</v>
      </c>
      <c r="H126">
        <v>17164</v>
      </c>
      <c r="I126">
        <v>17164</v>
      </c>
    </row>
    <row r="127" spans="3:9" x14ac:dyDescent="0.3">
      <c r="C127">
        <v>32602</v>
      </c>
      <c r="D127">
        <v>13000</v>
      </c>
      <c r="E127" t="s">
        <v>1150</v>
      </c>
      <c r="F127">
        <v>0</v>
      </c>
      <c r="G127">
        <v>0</v>
      </c>
      <c r="H127">
        <v>10638.44</v>
      </c>
      <c r="I127">
        <v>10638.44</v>
      </c>
    </row>
    <row r="128" spans="3:9" x14ac:dyDescent="0.3">
      <c r="C128">
        <v>32602</v>
      </c>
      <c r="D128">
        <v>13002</v>
      </c>
      <c r="E128" t="s">
        <v>1151</v>
      </c>
      <c r="F128">
        <v>0</v>
      </c>
      <c r="G128">
        <v>0</v>
      </c>
      <c r="H128">
        <v>502.34</v>
      </c>
      <c r="I128">
        <v>502.34</v>
      </c>
    </row>
    <row r="129" spans="3:9" x14ac:dyDescent="0.3">
      <c r="C129">
        <v>32602</v>
      </c>
      <c r="D129">
        <v>13100</v>
      </c>
      <c r="E129" t="s">
        <v>854</v>
      </c>
      <c r="F129">
        <v>14182.56</v>
      </c>
      <c r="G129">
        <v>14182.56</v>
      </c>
      <c r="H129">
        <v>0</v>
      </c>
      <c r="I129">
        <v>0</v>
      </c>
    </row>
    <row r="130" spans="3:9" x14ac:dyDescent="0.3">
      <c r="C130">
        <v>32602</v>
      </c>
      <c r="D130">
        <v>13101</v>
      </c>
      <c r="E130" t="s">
        <v>1152</v>
      </c>
      <c r="F130">
        <v>0</v>
      </c>
      <c r="G130">
        <v>0</v>
      </c>
      <c r="H130">
        <v>1471.27</v>
      </c>
      <c r="I130">
        <v>1471.27</v>
      </c>
    </row>
    <row r="131" spans="3:9" x14ac:dyDescent="0.3">
      <c r="C131">
        <v>32602</v>
      </c>
      <c r="D131">
        <v>13102</v>
      </c>
      <c r="E131" t="s">
        <v>855</v>
      </c>
      <c r="F131">
        <v>848.14</v>
      </c>
      <c r="G131">
        <v>848.14</v>
      </c>
      <c r="H131">
        <v>113.44</v>
      </c>
      <c r="I131">
        <v>113.44</v>
      </c>
    </row>
    <row r="132" spans="3:9" x14ac:dyDescent="0.3">
      <c r="C132">
        <v>32602</v>
      </c>
      <c r="D132">
        <v>16000</v>
      </c>
      <c r="E132" t="s">
        <v>856</v>
      </c>
      <c r="F132">
        <v>4997.71</v>
      </c>
      <c r="G132">
        <v>4997.71</v>
      </c>
      <c r="H132">
        <v>5181.87</v>
      </c>
      <c r="I132">
        <v>5181.87</v>
      </c>
    </row>
    <row r="133" spans="3:9" x14ac:dyDescent="0.3">
      <c r="C133">
        <v>32603</v>
      </c>
      <c r="D133">
        <v>16000</v>
      </c>
      <c r="E133" t="s">
        <v>857</v>
      </c>
      <c r="F133">
        <v>1170</v>
      </c>
      <c r="G133">
        <v>1170</v>
      </c>
      <c r="H133">
        <v>205.83</v>
      </c>
      <c r="I133">
        <v>205.83</v>
      </c>
    </row>
    <row r="134" spans="3:9" x14ac:dyDescent="0.3">
      <c r="C134">
        <v>32603</v>
      </c>
      <c r="D134">
        <v>16209</v>
      </c>
      <c r="E134" t="s">
        <v>858</v>
      </c>
      <c r="F134">
        <v>9000</v>
      </c>
      <c r="G134">
        <v>9000</v>
      </c>
      <c r="H134">
        <v>7803.6</v>
      </c>
      <c r="I134">
        <v>7803.6</v>
      </c>
    </row>
    <row r="135" spans="3:9" x14ac:dyDescent="0.3">
      <c r="C135">
        <v>32604</v>
      </c>
      <c r="D135">
        <v>16000</v>
      </c>
      <c r="E135" t="s">
        <v>859</v>
      </c>
      <c r="F135">
        <v>0</v>
      </c>
      <c r="G135">
        <v>0</v>
      </c>
      <c r="H135">
        <v>58.09</v>
      </c>
      <c r="I135">
        <v>58.09</v>
      </c>
    </row>
    <row r="136" spans="3:9" x14ac:dyDescent="0.3">
      <c r="C136">
        <v>32604</v>
      </c>
      <c r="D136">
        <v>16209</v>
      </c>
      <c r="E136" t="s">
        <v>860</v>
      </c>
      <c r="F136">
        <v>0</v>
      </c>
      <c r="G136">
        <v>0</v>
      </c>
      <c r="H136">
        <v>0</v>
      </c>
      <c r="I136">
        <v>0</v>
      </c>
    </row>
    <row r="137" spans="3:9" x14ac:dyDescent="0.3">
      <c r="C137">
        <v>33210</v>
      </c>
      <c r="D137">
        <v>12005</v>
      </c>
      <c r="E137" t="s">
        <v>1153</v>
      </c>
      <c r="F137">
        <v>0</v>
      </c>
      <c r="G137">
        <v>0</v>
      </c>
      <c r="H137">
        <v>2428.33</v>
      </c>
      <c r="I137">
        <v>2428.33</v>
      </c>
    </row>
    <row r="138" spans="3:9" x14ac:dyDescent="0.3">
      <c r="C138">
        <v>33210</v>
      </c>
      <c r="D138">
        <v>12001</v>
      </c>
      <c r="E138" t="s">
        <v>861</v>
      </c>
      <c r="F138">
        <v>15519.68</v>
      </c>
      <c r="G138">
        <v>15519.68</v>
      </c>
      <c r="H138">
        <v>15511.04</v>
      </c>
      <c r="I138">
        <v>15511.04</v>
      </c>
    </row>
    <row r="139" spans="3:9" x14ac:dyDescent="0.3">
      <c r="C139">
        <v>33210</v>
      </c>
      <c r="D139">
        <v>12006</v>
      </c>
      <c r="E139" t="s">
        <v>862</v>
      </c>
      <c r="F139">
        <v>1126.48</v>
      </c>
      <c r="G139">
        <v>1126.48</v>
      </c>
      <c r="H139">
        <v>956.98</v>
      </c>
      <c r="I139">
        <v>956.98</v>
      </c>
    </row>
    <row r="140" spans="3:9" x14ac:dyDescent="0.3">
      <c r="C140">
        <v>33210</v>
      </c>
      <c r="D140">
        <v>12100</v>
      </c>
      <c r="E140" t="s">
        <v>863</v>
      </c>
      <c r="F140">
        <v>9813.27</v>
      </c>
      <c r="G140">
        <v>9813.27</v>
      </c>
      <c r="H140">
        <v>10854.01</v>
      </c>
      <c r="I140">
        <v>10854.01</v>
      </c>
    </row>
    <row r="141" spans="3:9" x14ac:dyDescent="0.3">
      <c r="C141">
        <v>33210</v>
      </c>
      <c r="D141">
        <v>12101</v>
      </c>
      <c r="E141" t="s">
        <v>864</v>
      </c>
      <c r="F141">
        <v>7797.38</v>
      </c>
      <c r="G141">
        <v>7797.38</v>
      </c>
      <c r="H141">
        <v>8385.91</v>
      </c>
      <c r="I141">
        <v>8385.91</v>
      </c>
    </row>
    <row r="142" spans="3:9" x14ac:dyDescent="0.3">
      <c r="C142">
        <v>33210</v>
      </c>
      <c r="D142">
        <v>13001</v>
      </c>
      <c r="E142" t="s">
        <v>865</v>
      </c>
      <c r="F142">
        <v>200</v>
      </c>
      <c r="G142">
        <v>200</v>
      </c>
      <c r="H142">
        <v>0</v>
      </c>
      <c r="I142">
        <v>0</v>
      </c>
    </row>
    <row r="143" spans="3:9" x14ac:dyDescent="0.3">
      <c r="C143">
        <v>33210</v>
      </c>
      <c r="D143">
        <v>15000</v>
      </c>
      <c r="E143" t="s">
        <v>866</v>
      </c>
      <c r="F143">
        <v>600</v>
      </c>
      <c r="G143">
        <v>600</v>
      </c>
      <c r="H143">
        <v>700</v>
      </c>
      <c r="I143">
        <v>700</v>
      </c>
    </row>
    <row r="144" spans="3:9" x14ac:dyDescent="0.3">
      <c r="C144">
        <v>33210</v>
      </c>
      <c r="D144">
        <v>16000</v>
      </c>
      <c r="E144" t="s">
        <v>867</v>
      </c>
      <c r="F144">
        <v>10910.79</v>
      </c>
      <c r="G144">
        <v>10910.79</v>
      </c>
      <c r="H144">
        <v>12441.27</v>
      </c>
      <c r="I144">
        <v>12441.27</v>
      </c>
    </row>
    <row r="145" spans="3:9" x14ac:dyDescent="0.3">
      <c r="C145">
        <v>33400</v>
      </c>
      <c r="D145">
        <v>13000</v>
      </c>
      <c r="E145" t="s">
        <v>1154</v>
      </c>
      <c r="F145">
        <v>0</v>
      </c>
      <c r="G145">
        <v>0</v>
      </c>
      <c r="H145">
        <v>9283.99</v>
      </c>
      <c r="I145">
        <v>9283.99</v>
      </c>
    </row>
    <row r="146" spans="3:9" x14ac:dyDescent="0.3">
      <c r="C146">
        <v>33400</v>
      </c>
      <c r="D146">
        <v>13002</v>
      </c>
      <c r="E146" t="s">
        <v>1155</v>
      </c>
      <c r="F146">
        <v>0</v>
      </c>
      <c r="G146">
        <v>0</v>
      </c>
      <c r="H146">
        <v>1017.54</v>
      </c>
      <c r="I146">
        <v>1017.54</v>
      </c>
    </row>
    <row r="147" spans="3:9" x14ac:dyDescent="0.3">
      <c r="C147">
        <v>33400</v>
      </c>
      <c r="D147">
        <v>13101</v>
      </c>
      <c r="E147" t="s">
        <v>868</v>
      </c>
      <c r="F147">
        <v>33127.949999999997</v>
      </c>
      <c r="G147">
        <v>33127.949999999997</v>
      </c>
      <c r="H147">
        <v>23822.17</v>
      </c>
      <c r="I147">
        <v>23822.17</v>
      </c>
    </row>
    <row r="148" spans="3:9" x14ac:dyDescent="0.3">
      <c r="C148">
        <v>33400</v>
      </c>
      <c r="D148">
        <v>13102</v>
      </c>
      <c r="E148" t="s">
        <v>1156</v>
      </c>
      <c r="F148">
        <v>3680.84</v>
      </c>
      <c r="G148">
        <v>3680.84</v>
      </c>
      <c r="H148">
        <v>2659.47</v>
      </c>
      <c r="I148">
        <v>2659.47</v>
      </c>
    </row>
    <row r="149" spans="3:9" x14ac:dyDescent="0.3">
      <c r="C149">
        <v>33400</v>
      </c>
      <c r="D149">
        <v>15000</v>
      </c>
      <c r="E149" t="s">
        <v>869</v>
      </c>
      <c r="F149">
        <v>800</v>
      </c>
      <c r="G149">
        <v>800</v>
      </c>
      <c r="H149">
        <v>1000</v>
      </c>
      <c r="I149">
        <v>1000</v>
      </c>
    </row>
    <row r="150" spans="3:9" x14ac:dyDescent="0.3">
      <c r="C150">
        <v>33400</v>
      </c>
      <c r="D150">
        <v>15100</v>
      </c>
      <c r="E150" t="s">
        <v>870</v>
      </c>
      <c r="F150">
        <v>400</v>
      </c>
      <c r="G150">
        <v>400</v>
      </c>
      <c r="H150">
        <v>0</v>
      </c>
      <c r="I150">
        <v>0</v>
      </c>
    </row>
    <row r="151" spans="3:9" x14ac:dyDescent="0.3">
      <c r="C151">
        <v>33400</v>
      </c>
      <c r="D151">
        <v>16000</v>
      </c>
      <c r="E151" t="s">
        <v>1157</v>
      </c>
      <c r="F151">
        <v>11742</v>
      </c>
      <c r="G151">
        <v>11742</v>
      </c>
      <c r="H151">
        <v>12640.99</v>
      </c>
      <c r="I151">
        <v>12640.99</v>
      </c>
    </row>
    <row r="152" spans="3:9" x14ac:dyDescent="0.3">
      <c r="C152">
        <v>33410</v>
      </c>
      <c r="D152">
        <v>12001</v>
      </c>
      <c r="E152" t="s">
        <v>1158</v>
      </c>
      <c r="F152">
        <v>0</v>
      </c>
      <c r="G152">
        <v>0</v>
      </c>
      <c r="H152">
        <v>15703.02</v>
      </c>
      <c r="I152">
        <v>15703.02</v>
      </c>
    </row>
    <row r="153" spans="3:9" x14ac:dyDescent="0.3">
      <c r="C153">
        <v>33410</v>
      </c>
      <c r="D153">
        <v>12002</v>
      </c>
      <c r="E153" t="s">
        <v>871</v>
      </c>
      <c r="F153">
        <v>13838.42</v>
      </c>
      <c r="G153">
        <v>13838.42</v>
      </c>
      <c r="H153">
        <v>0</v>
      </c>
      <c r="I153">
        <v>0</v>
      </c>
    </row>
    <row r="154" spans="3:9" x14ac:dyDescent="0.3">
      <c r="C154">
        <v>33410</v>
      </c>
      <c r="D154">
        <v>12100</v>
      </c>
      <c r="E154" t="s">
        <v>1159</v>
      </c>
      <c r="F154">
        <v>8583.19</v>
      </c>
      <c r="G154">
        <v>8583.19</v>
      </c>
      <c r="H154">
        <v>9584.0499999999993</v>
      </c>
      <c r="I154">
        <v>9584.0499999999993</v>
      </c>
    </row>
    <row r="155" spans="3:9" x14ac:dyDescent="0.3">
      <c r="C155">
        <v>33410</v>
      </c>
      <c r="D155">
        <v>12101</v>
      </c>
      <c r="E155" t="s">
        <v>1160</v>
      </c>
      <c r="F155">
        <v>0</v>
      </c>
      <c r="G155">
        <v>0</v>
      </c>
      <c r="H155">
        <v>1403.16</v>
      </c>
      <c r="I155">
        <v>1403.16</v>
      </c>
    </row>
    <row r="156" spans="3:9" x14ac:dyDescent="0.3">
      <c r="C156">
        <v>33410</v>
      </c>
      <c r="D156">
        <v>13100</v>
      </c>
      <c r="E156" t="s">
        <v>1161</v>
      </c>
      <c r="F156">
        <v>27260.52</v>
      </c>
      <c r="G156">
        <v>27260.52</v>
      </c>
      <c r="H156">
        <v>0</v>
      </c>
      <c r="I156">
        <v>0</v>
      </c>
    </row>
    <row r="157" spans="3:9" x14ac:dyDescent="0.3">
      <c r="C157">
        <v>33410</v>
      </c>
      <c r="D157">
        <v>13102</v>
      </c>
      <c r="E157" t="s">
        <v>872</v>
      </c>
      <c r="F157">
        <v>0</v>
      </c>
      <c r="G157">
        <v>0</v>
      </c>
      <c r="H157">
        <v>0</v>
      </c>
      <c r="I157">
        <v>0</v>
      </c>
    </row>
    <row r="158" spans="3:9" x14ac:dyDescent="0.3">
      <c r="C158">
        <v>33410</v>
      </c>
      <c r="D158">
        <v>15000</v>
      </c>
      <c r="E158" t="s">
        <v>873</v>
      </c>
      <c r="F158">
        <v>200</v>
      </c>
      <c r="G158">
        <v>200</v>
      </c>
      <c r="H158">
        <v>400</v>
      </c>
      <c r="I158">
        <v>400</v>
      </c>
    </row>
    <row r="159" spans="3:9" x14ac:dyDescent="0.3">
      <c r="C159">
        <v>33410</v>
      </c>
      <c r="D159">
        <v>15100</v>
      </c>
      <c r="E159" t="s">
        <v>874</v>
      </c>
      <c r="F159">
        <v>200</v>
      </c>
      <c r="G159">
        <v>200</v>
      </c>
      <c r="H159">
        <v>0</v>
      </c>
      <c r="I159">
        <v>0</v>
      </c>
    </row>
    <row r="160" spans="3:9" x14ac:dyDescent="0.3">
      <c r="C160">
        <v>33410</v>
      </c>
      <c r="D160">
        <v>16000</v>
      </c>
      <c r="E160" t="s">
        <v>1157</v>
      </c>
      <c r="F160">
        <v>15823.76</v>
      </c>
      <c r="G160">
        <v>15823.76</v>
      </c>
      <c r="H160">
        <v>8464.9599999999991</v>
      </c>
      <c r="I160">
        <v>8464.9599999999991</v>
      </c>
    </row>
    <row r="161" spans="3:9" x14ac:dyDescent="0.3">
      <c r="C161">
        <v>33411</v>
      </c>
      <c r="D161">
        <v>15000</v>
      </c>
      <c r="E161" t="s">
        <v>1162</v>
      </c>
      <c r="F161">
        <v>0</v>
      </c>
      <c r="G161">
        <v>0</v>
      </c>
      <c r="H161">
        <v>1490.63</v>
      </c>
      <c r="I161">
        <v>1490.63</v>
      </c>
    </row>
    <row r="162" spans="3:9" x14ac:dyDescent="0.3">
      <c r="C162">
        <v>33411</v>
      </c>
      <c r="D162">
        <v>12002</v>
      </c>
      <c r="E162" t="s">
        <v>1163</v>
      </c>
      <c r="F162">
        <v>0</v>
      </c>
      <c r="G162">
        <v>0</v>
      </c>
      <c r="H162">
        <v>17575.009999999998</v>
      </c>
      <c r="I162">
        <v>17575.009999999998</v>
      </c>
    </row>
    <row r="163" spans="3:9" x14ac:dyDescent="0.3">
      <c r="C163">
        <v>33411</v>
      </c>
      <c r="D163">
        <v>12100</v>
      </c>
      <c r="E163" t="s">
        <v>1164</v>
      </c>
      <c r="F163">
        <v>0</v>
      </c>
      <c r="G163">
        <v>0</v>
      </c>
      <c r="H163">
        <v>0</v>
      </c>
      <c r="I163">
        <v>0</v>
      </c>
    </row>
    <row r="164" spans="3:9" x14ac:dyDescent="0.3">
      <c r="C164">
        <v>33411</v>
      </c>
      <c r="D164">
        <v>16000</v>
      </c>
      <c r="E164" t="s">
        <v>1165</v>
      </c>
      <c r="F164">
        <v>0</v>
      </c>
      <c r="G164">
        <v>10802.24</v>
      </c>
      <c r="H164">
        <v>6913.31</v>
      </c>
      <c r="I164">
        <v>6913.31</v>
      </c>
    </row>
    <row r="165" spans="3:9" x14ac:dyDescent="0.3">
      <c r="C165">
        <v>33800</v>
      </c>
      <c r="D165">
        <v>12004</v>
      </c>
      <c r="E165" t="s">
        <v>1166</v>
      </c>
      <c r="F165">
        <v>0</v>
      </c>
      <c r="G165">
        <v>0</v>
      </c>
      <c r="H165">
        <v>394.39</v>
      </c>
      <c r="I165">
        <v>394.39</v>
      </c>
    </row>
    <row r="166" spans="3:9" x14ac:dyDescent="0.3">
      <c r="C166">
        <v>33800</v>
      </c>
      <c r="D166">
        <v>12100</v>
      </c>
      <c r="E166" t="s">
        <v>1167</v>
      </c>
      <c r="F166">
        <v>0</v>
      </c>
      <c r="G166">
        <v>0</v>
      </c>
      <c r="H166">
        <v>174.38</v>
      </c>
      <c r="I166">
        <v>174.38</v>
      </c>
    </row>
    <row r="167" spans="3:9" x14ac:dyDescent="0.3">
      <c r="C167">
        <v>33800</v>
      </c>
      <c r="D167">
        <v>12101</v>
      </c>
      <c r="E167" t="s">
        <v>1168</v>
      </c>
      <c r="F167">
        <v>0</v>
      </c>
      <c r="G167">
        <v>0</v>
      </c>
      <c r="H167">
        <v>211.73</v>
      </c>
      <c r="I167">
        <v>211.73</v>
      </c>
    </row>
    <row r="168" spans="3:9" x14ac:dyDescent="0.3">
      <c r="C168">
        <v>33800</v>
      </c>
      <c r="D168">
        <v>16000</v>
      </c>
      <c r="E168" t="s">
        <v>1169</v>
      </c>
      <c r="F168">
        <v>0</v>
      </c>
      <c r="G168">
        <v>0</v>
      </c>
      <c r="H168">
        <v>489.8</v>
      </c>
      <c r="I168">
        <v>489.8</v>
      </c>
    </row>
    <row r="169" spans="3:9" x14ac:dyDescent="0.3">
      <c r="C169">
        <v>34000</v>
      </c>
      <c r="D169">
        <v>13100</v>
      </c>
      <c r="E169" t="s">
        <v>1170</v>
      </c>
      <c r="F169">
        <v>0</v>
      </c>
      <c r="G169">
        <v>0</v>
      </c>
      <c r="H169">
        <v>33.659999999999997</v>
      </c>
      <c r="I169">
        <v>33.659999999999997</v>
      </c>
    </row>
    <row r="170" spans="3:9" x14ac:dyDescent="0.3">
      <c r="C170">
        <v>34000</v>
      </c>
      <c r="D170">
        <v>12004</v>
      </c>
      <c r="E170" t="s">
        <v>1171</v>
      </c>
      <c r="F170">
        <v>0</v>
      </c>
      <c r="G170">
        <v>0</v>
      </c>
      <c r="H170">
        <v>31021.11</v>
      </c>
      <c r="I170">
        <v>31021.11</v>
      </c>
    </row>
    <row r="171" spans="3:9" x14ac:dyDescent="0.3">
      <c r="C171">
        <v>34000</v>
      </c>
      <c r="D171">
        <v>12005</v>
      </c>
      <c r="E171" t="s">
        <v>875</v>
      </c>
      <c r="F171">
        <v>21840.44</v>
      </c>
      <c r="G171">
        <v>21840.44</v>
      </c>
      <c r="H171">
        <v>0</v>
      </c>
      <c r="I171">
        <v>0</v>
      </c>
    </row>
    <row r="172" spans="3:9" x14ac:dyDescent="0.3">
      <c r="C172">
        <v>34000</v>
      </c>
      <c r="D172">
        <v>12006</v>
      </c>
      <c r="E172" t="s">
        <v>1172</v>
      </c>
      <c r="F172">
        <v>0</v>
      </c>
      <c r="G172">
        <v>0</v>
      </c>
      <c r="H172">
        <v>266.81</v>
      </c>
      <c r="I172">
        <v>266.81</v>
      </c>
    </row>
    <row r="173" spans="3:9" x14ac:dyDescent="0.3">
      <c r="C173">
        <v>34000</v>
      </c>
      <c r="D173">
        <v>12100</v>
      </c>
      <c r="E173" t="s">
        <v>876</v>
      </c>
      <c r="F173">
        <v>14842.53</v>
      </c>
      <c r="G173">
        <v>14842.53</v>
      </c>
      <c r="H173">
        <v>13026.32</v>
      </c>
      <c r="I173">
        <v>13026.32</v>
      </c>
    </row>
    <row r="174" spans="3:9" x14ac:dyDescent="0.3">
      <c r="C174">
        <v>34000</v>
      </c>
      <c r="D174">
        <v>12101</v>
      </c>
      <c r="E174" t="s">
        <v>877</v>
      </c>
      <c r="F174">
        <v>7841.82</v>
      </c>
      <c r="G174">
        <v>7841.82</v>
      </c>
      <c r="H174">
        <v>10810.47</v>
      </c>
      <c r="I174">
        <v>10810.47</v>
      </c>
    </row>
    <row r="175" spans="3:9" x14ac:dyDescent="0.3">
      <c r="C175">
        <v>34000</v>
      </c>
      <c r="D175">
        <v>13000</v>
      </c>
      <c r="E175" t="s">
        <v>878</v>
      </c>
      <c r="F175">
        <v>142105.57999999999</v>
      </c>
      <c r="G175">
        <v>142105.57999999999</v>
      </c>
      <c r="H175">
        <v>33266.959999999999</v>
      </c>
      <c r="I175">
        <v>33266.959999999999</v>
      </c>
    </row>
    <row r="176" spans="3:9" x14ac:dyDescent="0.3">
      <c r="C176">
        <v>34000</v>
      </c>
      <c r="D176">
        <v>13001</v>
      </c>
      <c r="E176" t="s">
        <v>879</v>
      </c>
      <c r="F176">
        <v>1000</v>
      </c>
      <c r="G176">
        <v>1000</v>
      </c>
      <c r="H176">
        <v>50.49</v>
      </c>
      <c r="I176">
        <v>50.49</v>
      </c>
    </row>
    <row r="177" spans="3:9" x14ac:dyDescent="0.3">
      <c r="C177">
        <v>34000</v>
      </c>
      <c r="D177">
        <v>13002</v>
      </c>
      <c r="E177" t="s">
        <v>880</v>
      </c>
      <c r="F177">
        <v>3315.4</v>
      </c>
      <c r="G177">
        <v>3315.4</v>
      </c>
      <c r="H177">
        <v>1355.15</v>
      </c>
      <c r="I177">
        <v>1355.15</v>
      </c>
    </row>
    <row r="178" spans="3:9" x14ac:dyDescent="0.3">
      <c r="C178">
        <v>34000</v>
      </c>
      <c r="D178">
        <v>13101</v>
      </c>
      <c r="E178" t="s">
        <v>1173</v>
      </c>
      <c r="F178">
        <v>0</v>
      </c>
      <c r="G178">
        <v>35197.760000000002</v>
      </c>
      <c r="H178">
        <v>68676.69</v>
      </c>
      <c r="I178">
        <v>68676.69</v>
      </c>
    </row>
    <row r="179" spans="3:9" x14ac:dyDescent="0.3">
      <c r="C179">
        <v>34000</v>
      </c>
      <c r="D179">
        <v>13102</v>
      </c>
      <c r="E179" t="s">
        <v>881</v>
      </c>
      <c r="F179">
        <v>0</v>
      </c>
      <c r="G179">
        <v>0</v>
      </c>
      <c r="H179">
        <v>2750.27</v>
      </c>
      <c r="I179">
        <v>2750.27</v>
      </c>
    </row>
    <row r="180" spans="3:9" x14ac:dyDescent="0.3">
      <c r="C180">
        <v>34000</v>
      </c>
      <c r="D180">
        <v>13104</v>
      </c>
      <c r="E180" t="s">
        <v>879</v>
      </c>
      <c r="F180">
        <v>0</v>
      </c>
      <c r="G180">
        <v>0</v>
      </c>
      <c r="H180">
        <v>248.49</v>
      </c>
      <c r="I180">
        <v>248.49</v>
      </c>
    </row>
    <row r="181" spans="3:9" x14ac:dyDescent="0.3">
      <c r="C181">
        <v>34000</v>
      </c>
      <c r="D181">
        <v>15000</v>
      </c>
      <c r="E181" t="s">
        <v>882</v>
      </c>
      <c r="F181">
        <v>500</v>
      </c>
      <c r="G181">
        <v>500</v>
      </c>
      <c r="H181">
        <v>5244.12</v>
      </c>
      <c r="I181">
        <v>5244.12</v>
      </c>
    </row>
    <row r="182" spans="3:9" x14ac:dyDescent="0.3">
      <c r="C182">
        <v>34000</v>
      </c>
      <c r="D182">
        <v>15100</v>
      </c>
      <c r="E182" t="s">
        <v>1174</v>
      </c>
      <c r="F182">
        <v>0</v>
      </c>
      <c r="G182">
        <v>0</v>
      </c>
      <c r="H182">
        <v>29.95</v>
      </c>
      <c r="I182">
        <v>29.95</v>
      </c>
    </row>
    <row r="183" spans="3:9" x14ac:dyDescent="0.3">
      <c r="C183">
        <v>34000</v>
      </c>
      <c r="D183">
        <v>16000</v>
      </c>
      <c r="E183" t="s">
        <v>883</v>
      </c>
      <c r="F183">
        <v>61240.52</v>
      </c>
      <c r="G183">
        <v>61240.52</v>
      </c>
      <c r="H183">
        <v>54381.27</v>
      </c>
      <c r="I183">
        <v>54381.27</v>
      </c>
    </row>
    <row r="184" spans="3:9" x14ac:dyDescent="0.3">
      <c r="C184">
        <v>34100</v>
      </c>
      <c r="D184">
        <v>15000</v>
      </c>
      <c r="E184" t="s">
        <v>1175</v>
      </c>
      <c r="F184">
        <v>0</v>
      </c>
      <c r="G184">
        <v>0</v>
      </c>
      <c r="H184">
        <v>600</v>
      </c>
      <c r="I184">
        <v>600</v>
      </c>
    </row>
    <row r="185" spans="3:9" x14ac:dyDescent="0.3">
      <c r="C185">
        <v>34100</v>
      </c>
      <c r="D185">
        <v>12001</v>
      </c>
      <c r="E185" t="s">
        <v>884</v>
      </c>
      <c r="F185">
        <v>15519.68</v>
      </c>
      <c r="G185">
        <v>15519.68</v>
      </c>
      <c r="H185">
        <v>15513.5</v>
      </c>
      <c r="I185">
        <v>15513.5</v>
      </c>
    </row>
    <row r="186" spans="3:9" x14ac:dyDescent="0.3">
      <c r="C186">
        <v>34100</v>
      </c>
      <c r="D186">
        <v>12006</v>
      </c>
      <c r="E186" t="s">
        <v>885</v>
      </c>
      <c r="F186">
        <v>864.64</v>
      </c>
      <c r="G186">
        <v>864.64</v>
      </c>
      <c r="H186">
        <v>601.29999999999995</v>
      </c>
      <c r="I186">
        <v>601.29999999999995</v>
      </c>
    </row>
    <row r="187" spans="3:9" x14ac:dyDescent="0.3">
      <c r="C187">
        <v>34100</v>
      </c>
      <c r="D187">
        <v>12100</v>
      </c>
      <c r="E187" t="s">
        <v>886</v>
      </c>
      <c r="F187">
        <v>9813.27</v>
      </c>
      <c r="G187">
        <v>9813.27</v>
      </c>
      <c r="H187">
        <v>9785.32</v>
      </c>
      <c r="I187">
        <v>9785.32</v>
      </c>
    </row>
    <row r="188" spans="3:9" x14ac:dyDescent="0.3">
      <c r="C188">
        <v>34100</v>
      </c>
      <c r="D188">
        <v>12101</v>
      </c>
      <c r="E188" t="s">
        <v>887</v>
      </c>
      <c r="F188">
        <v>7642.18</v>
      </c>
      <c r="G188">
        <v>7642.18</v>
      </c>
      <c r="H188">
        <v>7660.18</v>
      </c>
      <c r="I188">
        <v>7660.18</v>
      </c>
    </row>
    <row r="189" spans="3:9" x14ac:dyDescent="0.3">
      <c r="C189">
        <v>34100</v>
      </c>
      <c r="D189">
        <v>16000</v>
      </c>
      <c r="E189" t="s">
        <v>1176</v>
      </c>
      <c r="F189">
        <v>10777.97</v>
      </c>
      <c r="G189">
        <v>10777.97</v>
      </c>
      <c r="H189">
        <v>10967.28</v>
      </c>
      <c r="I189">
        <v>10967.28</v>
      </c>
    </row>
    <row r="190" spans="3:9" x14ac:dyDescent="0.3">
      <c r="C190">
        <v>34200</v>
      </c>
      <c r="D190">
        <v>13103</v>
      </c>
      <c r="E190" t="s">
        <v>1177</v>
      </c>
      <c r="F190">
        <v>0</v>
      </c>
      <c r="G190">
        <v>0</v>
      </c>
      <c r="H190">
        <v>14405.3</v>
      </c>
      <c r="I190">
        <v>14405.3</v>
      </c>
    </row>
    <row r="191" spans="3:9" x14ac:dyDescent="0.3">
      <c r="C191">
        <v>34200</v>
      </c>
      <c r="D191">
        <v>12004</v>
      </c>
      <c r="E191" t="s">
        <v>1178</v>
      </c>
      <c r="F191">
        <v>0</v>
      </c>
      <c r="G191">
        <v>0</v>
      </c>
      <c r="H191">
        <v>26722.26</v>
      </c>
      <c r="I191">
        <v>26722.26</v>
      </c>
    </row>
    <row r="192" spans="3:9" x14ac:dyDescent="0.3">
      <c r="C192">
        <v>34200</v>
      </c>
      <c r="D192">
        <v>12100</v>
      </c>
      <c r="E192" t="s">
        <v>1179</v>
      </c>
      <c r="F192">
        <v>0</v>
      </c>
      <c r="G192">
        <v>0</v>
      </c>
      <c r="H192">
        <v>11307.64</v>
      </c>
      <c r="I192">
        <v>11307.64</v>
      </c>
    </row>
    <row r="193" spans="3:9" x14ac:dyDescent="0.3">
      <c r="C193">
        <v>34200</v>
      </c>
      <c r="D193">
        <v>12101</v>
      </c>
      <c r="E193" t="s">
        <v>1180</v>
      </c>
      <c r="F193">
        <v>0</v>
      </c>
      <c r="G193">
        <v>0</v>
      </c>
      <c r="H193">
        <v>6500.61</v>
      </c>
      <c r="I193">
        <v>6500.61</v>
      </c>
    </row>
    <row r="194" spans="3:9" x14ac:dyDescent="0.3">
      <c r="C194">
        <v>34200</v>
      </c>
      <c r="D194">
        <v>13000</v>
      </c>
      <c r="E194" t="s">
        <v>888</v>
      </c>
      <c r="F194">
        <v>31306.74</v>
      </c>
      <c r="G194">
        <v>31306.74</v>
      </c>
      <c r="H194">
        <v>58344.05</v>
      </c>
      <c r="I194">
        <v>58344.05</v>
      </c>
    </row>
    <row r="195" spans="3:9" x14ac:dyDescent="0.3">
      <c r="C195">
        <v>34200</v>
      </c>
      <c r="D195">
        <v>13001</v>
      </c>
      <c r="E195" t="s">
        <v>1181</v>
      </c>
      <c r="F195">
        <v>1000</v>
      </c>
      <c r="G195">
        <v>1000</v>
      </c>
      <c r="H195">
        <v>264.52999999999997</v>
      </c>
      <c r="I195">
        <v>264.52999999999997</v>
      </c>
    </row>
    <row r="196" spans="3:9" x14ac:dyDescent="0.3">
      <c r="C196">
        <v>34200</v>
      </c>
      <c r="D196">
        <v>13002</v>
      </c>
      <c r="E196" t="s">
        <v>889</v>
      </c>
      <c r="F196">
        <v>1136.8</v>
      </c>
      <c r="G196">
        <v>1136.8</v>
      </c>
      <c r="H196">
        <v>2920.14</v>
      </c>
      <c r="I196">
        <v>2920.14</v>
      </c>
    </row>
    <row r="197" spans="3:9" x14ac:dyDescent="0.3">
      <c r="C197">
        <v>34200</v>
      </c>
      <c r="D197">
        <v>13101</v>
      </c>
      <c r="E197" t="s">
        <v>890</v>
      </c>
      <c r="F197">
        <v>46960.11</v>
      </c>
      <c r="G197">
        <v>46960.11</v>
      </c>
      <c r="H197">
        <v>42453.45</v>
      </c>
      <c r="I197">
        <v>42453.45</v>
      </c>
    </row>
    <row r="198" spans="3:9" x14ac:dyDescent="0.3">
      <c r="C198">
        <v>34200</v>
      </c>
      <c r="D198">
        <v>13102</v>
      </c>
      <c r="E198" t="s">
        <v>891</v>
      </c>
      <c r="F198">
        <v>3410.4</v>
      </c>
      <c r="G198">
        <v>3410.4</v>
      </c>
      <c r="H198">
        <v>791.6</v>
      </c>
      <c r="I198">
        <v>791.6</v>
      </c>
    </row>
    <row r="199" spans="3:9" x14ac:dyDescent="0.3">
      <c r="C199">
        <v>34200</v>
      </c>
      <c r="D199">
        <v>13104</v>
      </c>
      <c r="E199" t="s">
        <v>892</v>
      </c>
      <c r="F199">
        <v>0</v>
      </c>
      <c r="G199">
        <v>0</v>
      </c>
      <c r="H199">
        <v>74.75</v>
      </c>
      <c r="I199">
        <v>74.75</v>
      </c>
    </row>
    <row r="200" spans="3:9" x14ac:dyDescent="0.3">
      <c r="C200">
        <v>34200</v>
      </c>
      <c r="D200">
        <v>15000</v>
      </c>
      <c r="E200" t="s">
        <v>893</v>
      </c>
      <c r="F200">
        <v>1000</v>
      </c>
      <c r="G200">
        <v>1000</v>
      </c>
      <c r="H200">
        <v>10043.35</v>
      </c>
      <c r="I200">
        <v>10043.35</v>
      </c>
    </row>
    <row r="201" spans="3:9" x14ac:dyDescent="0.3">
      <c r="C201">
        <v>34200</v>
      </c>
      <c r="D201">
        <v>15100</v>
      </c>
      <c r="E201" t="s">
        <v>1182</v>
      </c>
      <c r="F201">
        <v>0</v>
      </c>
      <c r="G201">
        <v>0</v>
      </c>
      <c r="H201">
        <v>436.29</v>
      </c>
      <c r="I201">
        <v>436.29</v>
      </c>
    </row>
    <row r="202" spans="3:9" x14ac:dyDescent="0.3">
      <c r="C202">
        <v>34200</v>
      </c>
      <c r="D202">
        <v>16000</v>
      </c>
      <c r="E202" t="s">
        <v>894</v>
      </c>
      <c r="F202">
        <v>33999.96</v>
      </c>
      <c r="G202">
        <v>33999.96</v>
      </c>
      <c r="H202">
        <v>48796.91</v>
      </c>
      <c r="I202">
        <v>48796.91</v>
      </c>
    </row>
    <row r="203" spans="3:9" x14ac:dyDescent="0.3">
      <c r="C203">
        <v>43900</v>
      </c>
      <c r="D203">
        <v>12001</v>
      </c>
      <c r="E203" t="s">
        <v>895</v>
      </c>
      <c r="F203">
        <v>15519.68</v>
      </c>
      <c r="G203">
        <v>15519.68</v>
      </c>
      <c r="H203">
        <v>15511.04</v>
      </c>
      <c r="I203">
        <v>15511.04</v>
      </c>
    </row>
    <row r="204" spans="3:9" x14ac:dyDescent="0.3">
      <c r="C204">
        <v>43900</v>
      </c>
      <c r="D204">
        <v>12006</v>
      </c>
      <c r="E204" t="s">
        <v>1183</v>
      </c>
      <c r="F204">
        <v>1805.68</v>
      </c>
      <c r="G204">
        <v>1805.68</v>
      </c>
      <c r="H204">
        <v>1805.05</v>
      </c>
      <c r="I204">
        <v>1805.05</v>
      </c>
    </row>
    <row r="205" spans="3:9" x14ac:dyDescent="0.3">
      <c r="C205">
        <v>43900</v>
      </c>
      <c r="D205">
        <v>12100</v>
      </c>
      <c r="E205" t="s">
        <v>896</v>
      </c>
      <c r="F205">
        <v>9813.27</v>
      </c>
      <c r="G205">
        <v>9813.27</v>
      </c>
      <c r="H205">
        <v>9807.02</v>
      </c>
      <c r="I205">
        <v>9807.02</v>
      </c>
    </row>
    <row r="206" spans="3:9" x14ac:dyDescent="0.3">
      <c r="C206">
        <v>43900</v>
      </c>
      <c r="D206">
        <v>12101</v>
      </c>
      <c r="E206" t="s">
        <v>897</v>
      </c>
      <c r="F206">
        <v>9998.65</v>
      </c>
      <c r="G206">
        <v>9998.65</v>
      </c>
      <c r="H206">
        <v>9993.89</v>
      </c>
      <c r="I206">
        <v>9993.89</v>
      </c>
    </row>
    <row r="207" spans="3:9" x14ac:dyDescent="0.3">
      <c r="C207">
        <v>43900</v>
      </c>
      <c r="D207">
        <v>15000</v>
      </c>
      <c r="E207" t="s">
        <v>898</v>
      </c>
      <c r="F207">
        <v>1000</v>
      </c>
      <c r="G207">
        <v>1000</v>
      </c>
      <c r="H207">
        <v>700</v>
      </c>
      <c r="I207">
        <v>700</v>
      </c>
    </row>
    <row r="208" spans="3:9" x14ac:dyDescent="0.3">
      <c r="C208">
        <v>43900</v>
      </c>
      <c r="D208">
        <v>16000</v>
      </c>
      <c r="E208" t="s">
        <v>899</v>
      </c>
      <c r="F208">
        <v>13072.32</v>
      </c>
      <c r="G208">
        <v>12018.92</v>
      </c>
      <c r="H208">
        <v>12018.92</v>
      </c>
      <c r="I208">
        <v>12018.92</v>
      </c>
    </row>
    <row r="209" spans="3:9" x14ac:dyDescent="0.3">
      <c r="C209">
        <v>49100</v>
      </c>
      <c r="D209">
        <v>13101</v>
      </c>
      <c r="E209" t="s">
        <v>900</v>
      </c>
      <c r="F209">
        <v>25736.15</v>
      </c>
      <c r="G209">
        <v>25985.45</v>
      </c>
      <c r="H209">
        <v>25998.22</v>
      </c>
      <c r="I209">
        <v>25998.22</v>
      </c>
    </row>
    <row r="210" spans="3:9" x14ac:dyDescent="0.3">
      <c r="C210">
        <v>49100</v>
      </c>
      <c r="D210">
        <v>13102</v>
      </c>
      <c r="E210" t="s">
        <v>901</v>
      </c>
      <c r="F210">
        <v>2716.8</v>
      </c>
      <c r="G210">
        <v>2716.8</v>
      </c>
      <c r="H210">
        <v>3064.08</v>
      </c>
      <c r="I210">
        <v>3064.08</v>
      </c>
    </row>
    <row r="211" spans="3:9" x14ac:dyDescent="0.3">
      <c r="C211">
        <v>49100</v>
      </c>
      <c r="D211">
        <v>15000</v>
      </c>
      <c r="E211" t="s">
        <v>902</v>
      </c>
      <c r="F211">
        <v>400</v>
      </c>
      <c r="G211">
        <v>400</v>
      </c>
      <c r="H211">
        <v>300</v>
      </c>
      <c r="I211">
        <v>300</v>
      </c>
    </row>
    <row r="212" spans="3:9" x14ac:dyDescent="0.3">
      <c r="C212">
        <v>49100</v>
      </c>
      <c r="D212">
        <v>16000</v>
      </c>
      <c r="E212" t="s">
        <v>903</v>
      </c>
      <c r="F212">
        <v>9460.61</v>
      </c>
      <c r="G212">
        <v>9424.7999999999993</v>
      </c>
      <c r="H212">
        <v>9424.7999999999993</v>
      </c>
      <c r="I212">
        <v>9424.7999999999993</v>
      </c>
    </row>
    <row r="213" spans="3:9" x14ac:dyDescent="0.3">
      <c r="C213">
        <v>91200</v>
      </c>
      <c r="D213">
        <v>10000</v>
      </c>
      <c r="E213" t="s">
        <v>1184</v>
      </c>
      <c r="F213">
        <v>145602.04999999999</v>
      </c>
      <c r="G213">
        <v>145602.04999999999</v>
      </c>
      <c r="H213">
        <v>146040.76999999999</v>
      </c>
      <c r="I213">
        <v>146040.76999999999</v>
      </c>
    </row>
    <row r="214" spans="3:9" x14ac:dyDescent="0.3">
      <c r="C214">
        <v>91200</v>
      </c>
      <c r="D214">
        <v>16000</v>
      </c>
      <c r="E214" t="s">
        <v>1185</v>
      </c>
      <c r="F214">
        <v>48412.68</v>
      </c>
      <c r="G214">
        <v>48412.68</v>
      </c>
      <c r="H214">
        <v>47791.89</v>
      </c>
      <c r="I214">
        <v>47791.89</v>
      </c>
    </row>
    <row r="215" spans="3:9" x14ac:dyDescent="0.3">
      <c r="C215">
        <v>92000</v>
      </c>
      <c r="D215">
        <v>11000</v>
      </c>
      <c r="E215" t="s">
        <v>1186</v>
      </c>
      <c r="F215">
        <v>0</v>
      </c>
      <c r="G215">
        <v>0</v>
      </c>
      <c r="H215">
        <v>0</v>
      </c>
      <c r="I215">
        <v>0</v>
      </c>
    </row>
    <row r="216" spans="3:9" x14ac:dyDescent="0.3">
      <c r="C216">
        <v>92000</v>
      </c>
      <c r="D216">
        <v>12000</v>
      </c>
      <c r="E216" t="s">
        <v>904</v>
      </c>
      <c r="F216">
        <v>52947.24</v>
      </c>
      <c r="G216">
        <v>52947.24</v>
      </c>
      <c r="H216">
        <v>43142.42</v>
      </c>
      <c r="I216">
        <v>43142.42</v>
      </c>
    </row>
    <row r="217" spans="3:9" x14ac:dyDescent="0.3">
      <c r="C217">
        <v>92000</v>
      </c>
      <c r="D217">
        <v>12001</v>
      </c>
      <c r="E217" t="s">
        <v>905</v>
      </c>
      <c r="F217">
        <v>15519.68</v>
      </c>
      <c r="G217">
        <v>15519.68</v>
      </c>
      <c r="H217">
        <v>15516.08</v>
      </c>
      <c r="I217">
        <v>15516.08</v>
      </c>
    </row>
    <row r="218" spans="3:9" x14ac:dyDescent="0.3">
      <c r="C218">
        <v>92000</v>
      </c>
      <c r="D218">
        <v>12003</v>
      </c>
      <c r="E218" t="s">
        <v>906</v>
      </c>
      <c r="F218">
        <v>59431.8</v>
      </c>
      <c r="G218">
        <v>59431.8</v>
      </c>
      <c r="H218">
        <v>59396.25</v>
      </c>
      <c r="I218">
        <v>59396.25</v>
      </c>
    </row>
    <row r="219" spans="3:9" x14ac:dyDescent="0.3">
      <c r="C219">
        <v>92000</v>
      </c>
      <c r="D219">
        <v>12004</v>
      </c>
      <c r="E219" t="s">
        <v>907</v>
      </c>
      <c r="F219">
        <v>100752.8</v>
      </c>
      <c r="G219">
        <v>100752.8</v>
      </c>
      <c r="H219">
        <v>96958.75</v>
      </c>
      <c r="I219">
        <v>96958.75</v>
      </c>
    </row>
    <row r="220" spans="3:9" x14ac:dyDescent="0.3">
      <c r="C220">
        <v>92000</v>
      </c>
      <c r="D220">
        <v>12006</v>
      </c>
      <c r="E220" t="s">
        <v>908</v>
      </c>
      <c r="F220">
        <v>37959.4</v>
      </c>
      <c r="G220">
        <v>37959.4</v>
      </c>
      <c r="H220">
        <v>36751.22</v>
      </c>
      <c r="I220">
        <v>36751.22</v>
      </c>
    </row>
    <row r="221" spans="3:9" x14ac:dyDescent="0.3">
      <c r="C221">
        <v>92000</v>
      </c>
      <c r="D221">
        <v>12100</v>
      </c>
      <c r="E221" t="s">
        <v>909</v>
      </c>
      <c r="F221">
        <v>145410.43</v>
      </c>
      <c r="G221">
        <v>145410.43</v>
      </c>
      <c r="H221">
        <v>136400.75</v>
      </c>
      <c r="I221">
        <v>136400.75</v>
      </c>
    </row>
    <row r="222" spans="3:9" x14ac:dyDescent="0.3">
      <c r="C222">
        <v>92000</v>
      </c>
      <c r="D222">
        <v>12101</v>
      </c>
      <c r="E222" t="s">
        <v>910</v>
      </c>
      <c r="F222">
        <v>162293.99</v>
      </c>
      <c r="G222">
        <v>162293.99</v>
      </c>
      <c r="H222">
        <v>152836.35</v>
      </c>
      <c r="I222">
        <v>152836.35</v>
      </c>
    </row>
    <row r="223" spans="3:9" x14ac:dyDescent="0.3">
      <c r="C223">
        <v>92000</v>
      </c>
      <c r="D223">
        <v>13000</v>
      </c>
      <c r="E223" t="s">
        <v>1187</v>
      </c>
      <c r="F223">
        <v>15653.37</v>
      </c>
      <c r="G223">
        <v>653.37</v>
      </c>
      <c r="H223">
        <v>0</v>
      </c>
      <c r="I223">
        <v>0</v>
      </c>
    </row>
    <row r="224" spans="3:9" x14ac:dyDescent="0.3">
      <c r="C224">
        <v>92000</v>
      </c>
      <c r="D224">
        <v>13001</v>
      </c>
      <c r="E224" t="s">
        <v>1188</v>
      </c>
      <c r="F224">
        <v>1000</v>
      </c>
      <c r="G224">
        <v>1000</v>
      </c>
      <c r="H224">
        <v>0</v>
      </c>
      <c r="I224">
        <v>0</v>
      </c>
    </row>
    <row r="225" spans="3:9" x14ac:dyDescent="0.3">
      <c r="C225">
        <v>92000</v>
      </c>
      <c r="D225">
        <v>13002</v>
      </c>
      <c r="E225" t="s">
        <v>911</v>
      </c>
      <c r="F225">
        <v>1364.16</v>
      </c>
      <c r="G225">
        <v>1364.16</v>
      </c>
      <c r="H225">
        <v>0</v>
      </c>
      <c r="I225">
        <v>0</v>
      </c>
    </row>
    <row r="226" spans="3:9" x14ac:dyDescent="0.3">
      <c r="C226">
        <v>92000</v>
      </c>
      <c r="D226">
        <v>13101</v>
      </c>
      <c r="E226" t="s">
        <v>912</v>
      </c>
      <c r="F226">
        <v>15296.58</v>
      </c>
      <c r="G226">
        <v>15296.58</v>
      </c>
      <c r="H226">
        <v>15944.51</v>
      </c>
      <c r="I226">
        <v>15944.51</v>
      </c>
    </row>
    <row r="227" spans="3:9" x14ac:dyDescent="0.3">
      <c r="C227">
        <v>92000</v>
      </c>
      <c r="D227">
        <v>13102</v>
      </c>
      <c r="E227" t="s">
        <v>913</v>
      </c>
      <c r="F227">
        <v>1507</v>
      </c>
      <c r="G227">
        <v>1507</v>
      </c>
      <c r="H227">
        <v>1362.39</v>
      </c>
      <c r="I227">
        <v>1362.39</v>
      </c>
    </row>
    <row r="228" spans="3:9" x14ac:dyDescent="0.3">
      <c r="C228">
        <v>92000</v>
      </c>
      <c r="D228">
        <v>15000</v>
      </c>
      <c r="E228" t="s">
        <v>1189</v>
      </c>
      <c r="F228">
        <v>62282.89</v>
      </c>
      <c r="G228">
        <v>62282.89</v>
      </c>
      <c r="H228">
        <v>73553.509999999995</v>
      </c>
      <c r="I228">
        <v>73553.509999999995</v>
      </c>
    </row>
    <row r="229" spans="3:9" x14ac:dyDescent="0.3">
      <c r="C229">
        <v>92000</v>
      </c>
      <c r="D229">
        <v>15100</v>
      </c>
      <c r="E229" t="s">
        <v>914</v>
      </c>
      <c r="F229">
        <v>3000</v>
      </c>
      <c r="G229">
        <v>3000</v>
      </c>
      <c r="H229">
        <v>0</v>
      </c>
      <c r="I229">
        <v>0</v>
      </c>
    </row>
    <row r="230" spans="3:9" x14ac:dyDescent="0.3">
      <c r="C230">
        <v>92000</v>
      </c>
      <c r="D230">
        <v>16000</v>
      </c>
      <c r="E230" t="s">
        <v>915</v>
      </c>
      <c r="F230">
        <v>218376.87</v>
      </c>
      <c r="G230">
        <v>179976.87</v>
      </c>
      <c r="H230">
        <v>179087.05</v>
      </c>
      <c r="I230">
        <v>179087.05</v>
      </c>
    </row>
    <row r="231" spans="3:9" x14ac:dyDescent="0.3">
      <c r="C231">
        <v>92320</v>
      </c>
      <c r="D231">
        <v>12003</v>
      </c>
      <c r="E231" t="s">
        <v>916</v>
      </c>
      <c r="F231">
        <v>11886.36</v>
      </c>
      <c r="G231">
        <v>11886.36</v>
      </c>
      <c r="H231">
        <v>11879.25</v>
      </c>
      <c r="I231">
        <v>11879.25</v>
      </c>
    </row>
    <row r="232" spans="3:9" x14ac:dyDescent="0.3">
      <c r="C232">
        <v>92320</v>
      </c>
      <c r="D232">
        <v>12100</v>
      </c>
      <c r="E232" t="s">
        <v>1190</v>
      </c>
      <c r="F232">
        <v>8583.19</v>
      </c>
      <c r="G232">
        <v>8583.19</v>
      </c>
      <c r="H232">
        <v>8577.66</v>
      </c>
      <c r="I232">
        <v>8577.66</v>
      </c>
    </row>
    <row r="233" spans="3:9" x14ac:dyDescent="0.3">
      <c r="C233">
        <v>92320</v>
      </c>
      <c r="D233">
        <v>12101</v>
      </c>
      <c r="E233" t="s">
        <v>917</v>
      </c>
      <c r="F233">
        <v>8683.14</v>
      </c>
      <c r="G233">
        <v>8683.14</v>
      </c>
      <c r="H233">
        <v>8678.6200000000008</v>
      </c>
      <c r="I233">
        <v>8678.6200000000008</v>
      </c>
    </row>
    <row r="234" spans="3:9" x14ac:dyDescent="0.3">
      <c r="C234">
        <v>92320</v>
      </c>
      <c r="D234">
        <v>15000</v>
      </c>
      <c r="E234" t="s">
        <v>1191</v>
      </c>
      <c r="F234">
        <v>3111.91</v>
      </c>
      <c r="G234">
        <v>3111.91</v>
      </c>
      <c r="H234">
        <v>3811.36</v>
      </c>
      <c r="I234">
        <v>3811.36</v>
      </c>
    </row>
    <row r="235" spans="3:9" x14ac:dyDescent="0.3">
      <c r="C235">
        <v>92320</v>
      </c>
      <c r="D235">
        <v>15100</v>
      </c>
      <c r="E235" t="s">
        <v>1192</v>
      </c>
      <c r="F235">
        <v>200</v>
      </c>
      <c r="G235">
        <v>200</v>
      </c>
      <c r="H235">
        <v>0</v>
      </c>
      <c r="I235">
        <v>0</v>
      </c>
    </row>
    <row r="236" spans="3:9" x14ac:dyDescent="0.3">
      <c r="C236">
        <v>92320</v>
      </c>
      <c r="D236">
        <v>16000</v>
      </c>
      <c r="E236" t="s">
        <v>1193</v>
      </c>
      <c r="F236">
        <v>10340.799999999999</v>
      </c>
      <c r="G236">
        <v>10340.799999999999</v>
      </c>
      <c r="H236">
        <v>10371.209999999999</v>
      </c>
      <c r="I236">
        <v>10371.209999999999</v>
      </c>
    </row>
    <row r="237" spans="3:9" x14ac:dyDescent="0.3">
      <c r="C237">
        <v>93100</v>
      </c>
      <c r="D237">
        <v>12000</v>
      </c>
      <c r="E237" t="s">
        <v>918</v>
      </c>
      <c r="F237">
        <v>17649.080000000002</v>
      </c>
      <c r="G237">
        <v>17649.080000000002</v>
      </c>
      <c r="H237">
        <v>17639.87</v>
      </c>
      <c r="I237">
        <v>17639.87</v>
      </c>
    </row>
    <row r="238" spans="3:9" x14ac:dyDescent="0.3">
      <c r="C238">
        <v>93100</v>
      </c>
      <c r="D238">
        <v>12006</v>
      </c>
      <c r="E238" t="s">
        <v>1194</v>
      </c>
      <c r="F238">
        <v>2037.6</v>
      </c>
      <c r="G238">
        <v>2037.6</v>
      </c>
      <c r="H238">
        <v>2036.94</v>
      </c>
      <c r="I238">
        <v>2036.94</v>
      </c>
    </row>
    <row r="239" spans="3:9" x14ac:dyDescent="0.3">
      <c r="C239">
        <v>93100</v>
      </c>
      <c r="D239">
        <v>12100</v>
      </c>
      <c r="E239" t="s">
        <v>1195</v>
      </c>
      <c r="F239">
        <v>16308.58</v>
      </c>
      <c r="G239">
        <v>16308.58</v>
      </c>
      <c r="H239">
        <v>16298.37</v>
      </c>
      <c r="I239">
        <v>16298.37</v>
      </c>
    </row>
    <row r="240" spans="3:9" x14ac:dyDescent="0.3">
      <c r="C240">
        <v>93100</v>
      </c>
      <c r="D240">
        <v>12101</v>
      </c>
      <c r="E240" t="s">
        <v>1196</v>
      </c>
      <c r="F240">
        <v>21035.61</v>
      </c>
      <c r="G240">
        <v>21035.61</v>
      </c>
      <c r="H240">
        <v>21024.98</v>
      </c>
      <c r="I240">
        <v>21024.98</v>
      </c>
    </row>
    <row r="241" spans="1:9" x14ac:dyDescent="0.3">
      <c r="C241">
        <v>93100</v>
      </c>
      <c r="D241">
        <v>15000</v>
      </c>
      <c r="E241" t="s">
        <v>1197</v>
      </c>
      <c r="F241">
        <v>4159.3999999999996</v>
      </c>
      <c r="G241">
        <v>4159.3999999999996</v>
      </c>
      <c r="H241">
        <v>5808.6</v>
      </c>
      <c r="I241">
        <v>5808.6</v>
      </c>
    </row>
    <row r="242" spans="1:9" x14ac:dyDescent="0.3">
      <c r="C242">
        <v>93100</v>
      </c>
      <c r="D242">
        <v>15100</v>
      </c>
      <c r="E242" t="s">
        <v>1198</v>
      </c>
      <c r="F242">
        <v>800</v>
      </c>
      <c r="G242">
        <v>800</v>
      </c>
      <c r="H242">
        <v>0</v>
      </c>
      <c r="I242">
        <v>0</v>
      </c>
    </row>
    <row r="243" spans="1:9" x14ac:dyDescent="0.3">
      <c r="C243">
        <v>93100</v>
      </c>
      <c r="D243">
        <v>16000</v>
      </c>
      <c r="E243" t="s">
        <v>919</v>
      </c>
      <c r="F243">
        <v>16123.64</v>
      </c>
      <c r="G243">
        <v>16123.64</v>
      </c>
      <c r="H243">
        <v>14908.49</v>
      </c>
      <c r="I243">
        <v>14908.49</v>
      </c>
    </row>
    <row r="244" spans="1:9" x14ac:dyDescent="0.3">
      <c r="C244">
        <v>93400</v>
      </c>
      <c r="D244">
        <v>12000</v>
      </c>
      <c r="E244" t="s">
        <v>1199</v>
      </c>
      <c r="F244">
        <v>17649.080000000002</v>
      </c>
      <c r="G244">
        <v>17649.080000000002</v>
      </c>
      <c r="H244">
        <v>17639.87</v>
      </c>
      <c r="I244">
        <v>17639.87</v>
      </c>
    </row>
    <row r="245" spans="1:9" x14ac:dyDescent="0.3">
      <c r="C245">
        <v>93400</v>
      </c>
      <c r="D245">
        <v>12006</v>
      </c>
      <c r="E245" t="s">
        <v>1200</v>
      </c>
      <c r="F245">
        <v>2037.6</v>
      </c>
      <c r="G245">
        <v>2037.6</v>
      </c>
      <c r="H245">
        <v>2036.19</v>
      </c>
      <c r="I245">
        <v>2036.19</v>
      </c>
    </row>
    <row r="246" spans="1:9" x14ac:dyDescent="0.3">
      <c r="C246">
        <v>93400</v>
      </c>
      <c r="D246">
        <v>12100</v>
      </c>
      <c r="E246" t="s">
        <v>1201</v>
      </c>
      <c r="F246">
        <v>16308.58</v>
      </c>
      <c r="G246">
        <v>16308.58</v>
      </c>
      <c r="H246">
        <v>16298.37</v>
      </c>
      <c r="I246">
        <v>16298.37</v>
      </c>
    </row>
    <row r="247" spans="1:9" x14ac:dyDescent="0.3">
      <c r="C247">
        <v>93400</v>
      </c>
      <c r="D247">
        <v>12101</v>
      </c>
      <c r="E247" t="s">
        <v>1202</v>
      </c>
      <c r="F247">
        <v>21035.61</v>
      </c>
      <c r="G247">
        <v>21035.61</v>
      </c>
      <c r="H247">
        <v>21024.98</v>
      </c>
      <c r="I247">
        <v>21024.98</v>
      </c>
    </row>
    <row r="248" spans="1:9" x14ac:dyDescent="0.3">
      <c r="C248">
        <v>93400</v>
      </c>
      <c r="D248">
        <v>15000</v>
      </c>
      <c r="E248" t="s">
        <v>1203</v>
      </c>
      <c r="F248">
        <v>3443.72</v>
      </c>
      <c r="G248">
        <v>3443.72</v>
      </c>
      <c r="H248">
        <v>5193.04</v>
      </c>
      <c r="I248">
        <v>5193.04</v>
      </c>
    </row>
    <row r="249" spans="1:9" x14ac:dyDescent="0.3">
      <c r="C249">
        <v>93400</v>
      </c>
      <c r="D249">
        <v>15100</v>
      </c>
      <c r="E249" t="s">
        <v>920</v>
      </c>
      <c r="F249">
        <v>800</v>
      </c>
      <c r="G249">
        <v>800</v>
      </c>
      <c r="H249">
        <v>0</v>
      </c>
      <c r="I249">
        <v>0</v>
      </c>
    </row>
    <row r="250" spans="1:9" x14ac:dyDescent="0.3">
      <c r="C250">
        <v>93400</v>
      </c>
      <c r="D250">
        <v>16000</v>
      </c>
      <c r="E250" t="s">
        <v>1204</v>
      </c>
      <c r="F250">
        <v>15935.05</v>
      </c>
      <c r="G250">
        <v>15935.05</v>
      </c>
      <c r="H250">
        <v>14823.75</v>
      </c>
      <c r="I250">
        <v>14823.75</v>
      </c>
    </row>
    <row r="251" spans="1:9" x14ac:dyDescent="0.3">
      <c r="A251" t="s">
        <v>1214</v>
      </c>
      <c r="F251">
        <v>4255727.8499999996</v>
      </c>
      <c r="G251">
        <v>4785817.8600000003</v>
      </c>
      <c r="H251">
        <v>4556263.9000000004</v>
      </c>
      <c r="I251">
        <v>4556263.9000000004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77701-3DCA-47E8-B1C5-446FCF6BD3A8}">
  <sheetPr filterMode="1">
    <tabColor rgb="FF00B0F0"/>
  </sheetPr>
  <dimension ref="A1:O303"/>
  <sheetViews>
    <sheetView view="pageBreakPreview" topLeftCell="B1" zoomScaleNormal="115" zoomScaleSheetLayoutView="100" workbookViewId="0">
      <selection activeCell="D289" sqref="D289"/>
    </sheetView>
  </sheetViews>
  <sheetFormatPr baseColWidth="10" defaultColWidth="11.44140625" defaultRowHeight="14.4" x14ac:dyDescent="0.3"/>
  <cols>
    <col min="1" max="1" width="2.109375" style="9" customWidth="1"/>
    <col min="2" max="2" width="12.44140625" style="77" customWidth="1"/>
    <col min="3" max="3" width="59.44140625" style="32" customWidth="1"/>
    <col min="4" max="4" width="16.44140625" style="45" customWidth="1"/>
    <col min="5" max="5" width="18.44140625" style="274" customWidth="1"/>
    <col min="6" max="6" width="11.44140625" style="222"/>
  </cols>
  <sheetData>
    <row r="1" spans="1:6" x14ac:dyDescent="0.3">
      <c r="A1" s="10"/>
      <c r="D1" s="33"/>
    </row>
    <row r="2" spans="1:6" x14ac:dyDescent="0.3">
      <c r="A2" s="10"/>
      <c r="C2" s="181"/>
      <c r="D2" s="34"/>
    </row>
    <row r="3" spans="1:6" s="174" customFormat="1" x14ac:dyDescent="0.3">
      <c r="A3" s="178"/>
      <c r="B3" s="214"/>
      <c r="C3" s="181"/>
      <c r="D3" s="34"/>
      <c r="E3" s="274"/>
      <c r="F3" s="222"/>
    </row>
    <row r="4" spans="1:6" ht="15" thickBot="1" x14ac:dyDescent="0.35">
      <c r="A4" s="11"/>
      <c r="B4" s="78"/>
      <c r="C4" s="37"/>
      <c r="D4" s="38"/>
    </row>
    <row r="5" spans="1:6" s="174" customFormat="1" ht="15" thickTop="1" x14ac:dyDescent="0.3">
      <c r="A5" s="180"/>
      <c r="B5" s="216"/>
      <c r="C5" s="199"/>
      <c r="D5" s="41"/>
      <c r="E5" s="274"/>
      <c r="F5" s="222"/>
    </row>
    <row r="6" spans="1:6" s="272" customFormat="1" ht="18" customHeight="1" x14ac:dyDescent="0.3">
      <c r="A6" s="270"/>
      <c r="B6" s="219" t="s">
        <v>378</v>
      </c>
      <c r="C6" s="280" t="s">
        <v>598</v>
      </c>
      <c r="D6" s="80" t="s">
        <v>377</v>
      </c>
      <c r="E6" s="275">
        <f>IF(D6=0,0,1)</f>
        <v>1</v>
      </c>
      <c r="F6" s="271">
        <f>IF(E26=0,0,1)</f>
        <v>1</v>
      </c>
    </row>
    <row r="7" spans="1:6" s="174" customFormat="1" x14ac:dyDescent="0.3">
      <c r="A7" s="177"/>
      <c r="B7" s="214"/>
      <c r="C7" s="194"/>
      <c r="D7" s="45"/>
      <c r="E7" s="255">
        <v>1</v>
      </c>
      <c r="F7" s="222">
        <f t="shared" ref="F7" si="0">IF(D7=0,0,1)</f>
        <v>0</v>
      </c>
    </row>
    <row r="8" spans="1:6" x14ac:dyDescent="0.3">
      <c r="B8" s="264">
        <v>11200</v>
      </c>
      <c r="C8" s="265" t="s">
        <v>26</v>
      </c>
      <c r="D8" s="279">
        <v>11000</v>
      </c>
      <c r="E8" s="255">
        <f>IF(D8=0,0,1)</f>
        <v>1</v>
      </c>
      <c r="F8" s="222">
        <f>IF(D8=0,0,1)</f>
        <v>1</v>
      </c>
    </row>
    <row r="9" spans="1:6" x14ac:dyDescent="0.3">
      <c r="B9" s="264">
        <v>11300</v>
      </c>
      <c r="C9" s="265" t="s">
        <v>27</v>
      </c>
      <c r="D9" s="279">
        <v>2120000</v>
      </c>
      <c r="E9" s="255">
        <f>IF(D9=0,0,1)</f>
        <v>1</v>
      </c>
      <c r="F9" s="222">
        <f t="shared" ref="F9:F77" si="1">IF(D9=0,0,1)</f>
        <v>1</v>
      </c>
    </row>
    <row r="10" spans="1:6" x14ac:dyDescent="0.3">
      <c r="B10" s="264">
        <v>11500</v>
      </c>
      <c r="C10" s="265" t="s">
        <v>28</v>
      </c>
      <c r="D10" s="279">
        <v>410000</v>
      </c>
      <c r="E10" s="255">
        <f>IF(D10=0,0,1)</f>
        <v>1</v>
      </c>
      <c r="F10" s="222">
        <f t="shared" si="1"/>
        <v>1</v>
      </c>
    </row>
    <row r="11" spans="1:6" x14ac:dyDescent="0.3">
      <c r="B11" s="264">
        <v>11600</v>
      </c>
      <c r="C11" s="265" t="s">
        <v>29</v>
      </c>
      <c r="D11" s="279">
        <v>210000</v>
      </c>
      <c r="E11" s="255">
        <f>IF(D11=0,0,1)</f>
        <v>1</v>
      </c>
      <c r="F11" s="222">
        <f t="shared" si="1"/>
        <v>1</v>
      </c>
    </row>
    <row r="12" spans="1:6" x14ac:dyDescent="0.3">
      <c r="B12" s="264">
        <v>13000</v>
      </c>
      <c r="C12" s="265" t="s">
        <v>30</v>
      </c>
      <c r="D12" s="279">
        <v>175000</v>
      </c>
      <c r="E12" s="255">
        <f>IF(D12=0,0,1)</f>
        <v>1</v>
      </c>
      <c r="F12" s="222">
        <f t="shared" si="1"/>
        <v>1</v>
      </c>
    </row>
    <row r="13" spans="1:6" s="174" customFormat="1" x14ac:dyDescent="0.3">
      <c r="A13" s="177"/>
      <c r="B13" s="214"/>
      <c r="C13" s="194"/>
      <c r="D13" s="45"/>
      <c r="E13" s="255">
        <v>1</v>
      </c>
      <c r="F13" s="222">
        <f t="shared" si="1"/>
        <v>0</v>
      </c>
    </row>
    <row r="14" spans="1:6" s="272" customFormat="1" ht="18" customHeight="1" x14ac:dyDescent="0.3">
      <c r="B14" s="277"/>
      <c r="C14" s="278" t="s">
        <v>581</v>
      </c>
      <c r="D14" s="269">
        <f>SUM(D8:D12)</f>
        <v>2926000</v>
      </c>
      <c r="E14" s="275">
        <f>IF(D14=0,0,1)</f>
        <v>1</v>
      </c>
      <c r="F14" s="271">
        <f t="shared" si="1"/>
        <v>1</v>
      </c>
    </row>
    <row r="15" spans="1:6" x14ac:dyDescent="0.3">
      <c r="B15" s="79"/>
      <c r="C15" s="29"/>
      <c r="D15" s="30"/>
      <c r="E15" s="255">
        <v>1</v>
      </c>
      <c r="F15" s="222">
        <v>1</v>
      </c>
    </row>
    <row r="16" spans="1:6" s="272" customFormat="1" ht="18" customHeight="1" x14ac:dyDescent="0.3">
      <c r="A16" s="270"/>
      <c r="B16" s="219" t="s">
        <v>378</v>
      </c>
      <c r="C16" s="280" t="s">
        <v>599</v>
      </c>
      <c r="D16" s="80" t="s">
        <v>377</v>
      </c>
      <c r="E16" s="275">
        <f>IF(D16=0,0,1)</f>
        <v>1</v>
      </c>
      <c r="F16" s="271">
        <f t="shared" si="1"/>
        <v>1</v>
      </c>
    </row>
    <row r="17" spans="1:6" s="174" customFormat="1" x14ac:dyDescent="0.3">
      <c r="A17" s="177"/>
      <c r="B17" s="214"/>
      <c r="C17" s="194"/>
      <c r="D17" s="45"/>
      <c r="E17" s="255">
        <v>1</v>
      </c>
      <c r="F17" s="222">
        <f t="shared" si="1"/>
        <v>0</v>
      </c>
    </row>
    <row r="18" spans="1:6" x14ac:dyDescent="0.3">
      <c r="B18" s="264">
        <v>29000</v>
      </c>
      <c r="C18" s="265" t="s">
        <v>31</v>
      </c>
      <c r="D18" s="279">
        <v>215000</v>
      </c>
      <c r="E18" s="255">
        <f>IF(D18=0,0,1)</f>
        <v>1</v>
      </c>
      <c r="F18" s="222">
        <f t="shared" si="1"/>
        <v>1</v>
      </c>
    </row>
    <row r="19" spans="1:6" s="174" customFormat="1" x14ac:dyDescent="0.3">
      <c r="A19" s="177"/>
      <c r="B19" s="214"/>
      <c r="C19" s="194"/>
      <c r="D19" s="45"/>
      <c r="E19" s="255">
        <v>1</v>
      </c>
      <c r="F19" s="222">
        <f t="shared" ref="F19" si="2">IF(D19=0,0,1)</f>
        <v>0</v>
      </c>
    </row>
    <row r="20" spans="1:6" s="272" customFormat="1" ht="18" customHeight="1" x14ac:dyDescent="0.3">
      <c r="B20" s="277"/>
      <c r="C20" s="278" t="s">
        <v>582</v>
      </c>
      <c r="D20" s="269">
        <f>SUM(D18:D18)</f>
        <v>215000</v>
      </c>
      <c r="E20" s="275">
        <f>IF(D20=0,0,1)</f>
        <v>1</v>
      </c>
      <c r="F20" s="271">
        <f t="shared" si="1"/>
        <v>1</v>
      </c>
    </row>
    <row r="21" spans="1:6" x14ac:dyDescent="0.3">
      <c r="B21" s="79"/>
      <c r="C21" s="29"/>
      <c r="D21" s="30"/>
      <c r="E21" s="255">
        <v>1</v>
      </c>
      <c r="F21" s="222">
        <v>1</v>
      </c>
    </row>
    <row r="22" spans="1:6" s="272" customFormat="1" ht="18" customHeight="1" x14ac:dyDescent="0.3">
      <c r="A22" s="270"/>
      <c r="B22" s="219" t="s">
        <v>378</v>
      </c>
      <c r="C22" s="280" t="s">
        <v>600</v>
      </c>
      <c r="D22" s="80" t="s">
        <v>377</v>
      </c>
      <c r="E22" s="275">
        <f t="shared" ref="E22:E87" si="3">IF(D22=0,0,1)</f>
        <v>1</v>
      </c>
      <c r="F22" s="271">
        <f t="shared" si="1"/>
        <v>1</v>
      </c>
    </row>
    <row r="23" spans="1:6" s="174" customFormat="1" x14ac:dyDescent="0.3">
      <c r="A23" s="177"/>
      <c r="B23" s="214"/>
      <c r="C23" s="194"/>
      <c r="D23" s="45"/>
      <c r="E23" s="255">
        <v>1</v>
      </c>
      <c r="F23" s="222">
        <f t="shared" ref="F23" si="4">IF(D23=0,0,1)</f>
        <v>0</v>
      </c>
    </row>
    <row r="24" spans="1:6" ht="15" hidden="1" customHeight="1" x14ac:dyDescent="0.3">
      <c r="A24" s="15"/>
      <c r="B24" s="264">
        <v>30200</v>
      </c>
      <c r="C24" s="265" t="s">
        <v>32</v>
      </c>
      <c r="D24" s="279">
        <v>0</v>
      </c>
      <c r="E24" s="255">
        <f t="shared" si="3"/>
        <v>0</v>
      </c>
      <c r="F24" s="222">
        <f t="shared" si="1"/>
        <v>0</v>
      </c>
    </row>
    <row r="25" spans="1:6" ht="15" customHeight="1" x14ac:dyDescent="0.3">
      <c r="A25" s="15"/>
      <c r="B25" s="264">
        <v>32100</v>
      </c>
      <c r="C25" s="265" t="s">
        <v>33</v>
      </c>
      <c r="D25" s="279">
        <v>55000</v>
      </c>
      <c r="E25" s="255">
        <f t="shared" si="3"/>
        <v>1</v>
      </c>
      <c r="F25" s="222">
        <f t="shared" si="1"/>
        <v>1</v>
      </c>
    </row>
    <row r="26" spans="1:6" ht="15" customHeight="1" x14ac:dyDescent="0.3">
      <c r="A26" s="15"/>
      <c r="B26" s="264">
        <v>32200</v>
      </c>
      <c r="C26" s="265" t="s">
        <v>304</v>
      </c>
      <c r="D26" s="279">
        <v>2500</v>
      </c>
      <c r="E26" s="255">
        <f t="shared" si="3"/>
        <v>1</v>
      </c>
      <c r="F26" s="222">
        <f t="shared" si="1"/>
        <v>1</v>
      </c>
    </row>
    <row r="27" spans="1:6" ht="15" customHeight="1" x14ac:dyDescent="0.3">
      <c r="A27" s="15"/>
      <c r="B27" s="264">
        <v>32300</v>
      </c>
      <c r="C27" s="265" t="s">
        <v>305</v>
      </c>
      <c r="D27" s="279">
        <v>5000</v>
      </c>
      <c r="E27" s="255">
        <f t="shared" si="3"/>
        <v>1</v>
      </c>
      <c r="F27" s="222">
        <f t="shared" si="1"/>
        <v>1</v>
      </c>
    </row>
    <row r="28" spans="1:6" ht="15" customHeight="1" x14ac:dyDescent="0.3">
      <c r="A28" s="15"/>
      <c r="B28" s="264">
        <v>32600</v>
      </c>
      <c r="C28" s="265" t="s">
        <v>306</v>
      </c>
      <c r="D28" s="279">
        <v>9500</v>
      </c>
      <c r="E28" s="255">
        <f t="shared" si="3"/>
        <v>1</v>
      </c>
      <c r="F28" s="222">
        <f t="shared" si="1"/>
        <v>1</v>
      </c>
    </row>
    <row r="29" spans="1:6" ht="15" hidden="1" customHeight="1" x14ac:dyDescent="0.3">
      <c r="A29" s="15"/>
      <c r="B29" s="264">
        <v>32900</v>
      </c>
      <c r="C29" s="265" t="s">
        <v>933</v>
      </c>
      <c r="D29" s="279">
        <v>0</v>
      </c>
      <c r="E29" s="255">
        <f t="shared" si="3"/>
        <v>0</v>
      </c>
      <c r="F29" s="222">
        <f t="shared" si="1"/>
        <v>0</v>
      </c>
    </row>
    <row r="30" spans="1:6" x14ac:dyDescent="0.3">
      <c r="B30" s="264">
        <v>32901</v>
      </c>
      <c r="C30" s="265" t="s">
        <v>34</v>
      </c>
      <c r="D30" s="279">
        <v>2000</v>
      </c>
      <c r="E30" s="255">
        <f t="shared" si="3"/>
        <v>1</v>
      </c>
      <c r="F30" s="222">
        <f t="shared" si="1"/>
        <v>1</v>
      </c>
    </row>
    <row r="31" spans="1:6" x14ac:dyDescent="0.3">
      <c r="B31" s="264">
        <v>32902</v>
      </c>
      <c r="C31" s="265" t="s">
        <v>35</v>
      </c>
      <c r="D31" s="279">
        <v>500</v>
      </c>
      <c r="E31" s="255">
        <f t="shared" si="3"/>
        <v>1</v>
      </c>
      <c r="F31" s="222">
        <f t="shared" si="1"/>
        <v>1</v>
      </c>
    </row>
    <row r="32" spans="1:6" x14ac:dyDescent="0.3">
      <c r="B32" s="264">
        <v>33100</v>
      </c>
      <c r="C32" s="265" t="s">
        <v>36</v>
      </c>
      <c r="D32" s="279">
        <v>80000</v>
      </c>
      <c r="E32" s="255">
        <f t="shared" si="3"/>
        <v>1</v>
      </c>
      <c r="F32" s="222">
        <f t="shared" si="1"/>
        <v>1</v>
      </c>
    </row>
    <row r="33" spans="2:6" x14ac:dyDescent="0.3">
      <c r="B33" s="264">
        <v>33200</v>
      </c>
      <c r="C33" s="265" t="s">
        <v>307</v>
      </c>
      <c r="D33" s="279">
        <v>140000</v>
      </c>
      <c r="E33" s="255">
        <f t="shared" si="3"/>
        <v>1</v>
      </c>
      <c r="F33" s="222">
        <f t="shared" si="1"/>
        <v>1</v>
      </c>
    </row>
    <row r="34" spans="2:6" x14ac:dyDescent="0.3">
      <c r="B34" s="264">
        <v>33300</v>
      </c>
      <c r="C34" s="265" t="s">
        <v>308</v>
      </c>
      <c r="D34" s="279">
        <v>7500</v>
      </c>
      <c r="E34" s="255">
        <f t="shared" si="3"/>
        <v>1</v>
      </c>
      <c r="F34" s="222">
        <f t="shared" si="1"/>
        <v>1</v>
      </c>
    </row>
    <row r="35" spans="2:6" x14ac:dyDescent="0.3">
      <c r="B35" s="264">
        <v>33500</v>
      </c>
      <c r="C35" s="265" t="s">
        <v>309</v>
      </c>
      <c r="D35" s="279">
        <v>23000</v>
      </c>
      <c r="E35" s="255">
        <f t="shared" si="3"/>
        <v>1</v>
      </c>
      <c r="F35" s="222">
        <f t="shared" si="1"/>
        <v>1</v>
      </c>
    </row>
    <row r="36" spans="2:6" x14ac:dyDescent="0.3">
      <c r="B36" s="264">
        <v>33800</v>
      </c>
      <c r="C36" s="265" t="s">
        <v>379</v>
      </c>
      <c r="D36" s="279">
        <v>18500</v>
      </c>
      <c r="E36" s="255">
        <f t="shared" si="3"/>
        <v>1</v>
      </c>
      <c r="F36" s="222">
        <f t="shared" si="1"/>
        <v>1</v>
      </c>
    </row>
    <row r="37" spans="2:6" x14ac:dyDescent="0.3">
      <c r="B37" s="264">
        <v>33901</v>
      </c>
      <c r="C37" s="265" t="s">
        <v>310</v>
      </c>
      <c r="D37" s="279">
        <v>17000</v>
      </c>
      <c r="E37" s="255">
        <f t="shared" si="3"/>
        <v>1</v>
      </c>
      <c r="F37" s="222">
        <f t="shared" si="1"/>
        <v>1</v>
      </c>
    </row>
    <row r="38" spans="2:6" x14ac:dyDescent="0.3">
      <c r="B38" s="264">
        <v>33902</v>
      </c>
      <c r="C38" s="265" t="s">
        <v>311</v>
      </c>
      <c r="D38" s="279">
        <v>5</v>
      </c>
      <c r="E38" s="255">
        <f t="shared" si="3"/>
        <v>1</v>
      </c>
      <c r="F38" s="222">
        <f t="shared" si="1"/>
        <v>1</v>
      </c>
    </row>
    <row r="39" spans="2:6" x14ac:dyDescent="0.3">
      <c r="B39" s="264">
        <v>34201</v>
      </c>
      <c r="C39" s="265" t="s">
        <v>312</v>
      </c>
      <c r="D39" s="279">
        <v>7500</v>
      </c>
      <c r="E39" s="255">
        <f t="shared" si="3"/>
        <v>1</v>
      </c>
      <c r="F39" s="222">
        <f t="shared" si="1"/>
        <v>1</v>
      </c>
    </row>
    <row r="40" spans="2:6" x14ac:dyDescent="0.3">
      <c r="B40" s="264">
        <v>34202</v>
      </c>
      <c r="C40" s="265" t="s">
        <v>380</v>
      </c>
      <c r="D40" s="279">
        <v>50000</v>
      </c>
      <c r="E40" s="255">
        <f t="shared" si="3"/>
        <v>1</v>
      </c>
      <c r="F40" s="222">
        <f t="shared" si="1"/>
        <v>1</v>
      </c>
    </row>
    <row r="41" spans="2:6" x14ac:dyDescent="0.3">
      <c r="B41" s="264">
        <v>34203</v>
      </c>
      <c r="C41" s="265" t="s">
        <v>381</v>
      </c>
      <c r="D41" s="279">
        <v>2500</v>
      </c>
      <c r="E41" s="255">
        <f t="shared" si="3"/>
        <v>1</v>
      </c>
      <c r="F41" s="222">
        <f t="shared" si="1"/>
        <v>1</v>
      </c>
    </row>
    <row r="42" spans="2:6" x14ac:dyDescent="0.3">
      <c r="B42" s="264">
        <v>34204</v>
      </c>
      <c r="C42" s="265" t="s">
        <v>382</v>
      </c>
      <c r="D42" s="279">
        <v>2500</v>
      </c>
      <c r="E42" s="255">
        <f t="shared" si="3"/>
        <v>1</v>
      </c>
      <c r="F42" s="222">
        <f t="shared" si="1"/>
        <v>1</v>
      </c>
    </row>
    <row r="43" spans="2:6" x14ac:dyDescent="0.3">
      <c r="B43" s="264">
        <v>34301</v>
      </c>
      <c r="C43" s="265" t="s">
        <v>313</v>
      </c>
      <c r="D43" s="279">
        <v>343600</v>
      </c>
      <c r="E43" s="255">
        <f t="shared" si="3"/>
        <v>1</v>
      </c>
      <c r="F43" s="222">
        <f t="shared" si="1"/>
        <v>1</v>
      </c>
    </row>
    <row r="44" spans="2:6" x14ac:dyDescent="0.3">
      <c r="B44" s="264">
        <v>34302</v>
      </c>
      <c r="C44" s="265" t="s">
        <v>314</v>
      </c>
      <c r="D44" s="279">
        <v>26000</v>
      </c>
      <c r="E44" s="255">
        <f t="shared" si="3"/>
        <v>1</v>
      </c>
      <c r="F44" s="222">
        <f t="shared" si="1"/>
        <v>1</v>
      </c>
    </row>
    <row r="45" spans="2:6" x14ac:dyDescent="0.3">
      <c r="B45" s="264">
        <v>34303</v>
      </c>
      <c r="C45" s="265" t="s">
        <v>315</v>
      </c>
      <c r="D45" s="279">
        <v>2700</v>
      </c>
      <c r="E45" s="255">
        <f t="shared" si="3"/>
        <v>1</v>
      </c>
      <c r="F45" s="222">
        <f t="shared" si="1"/>
        <v>1</v>
      </c>
    </row>
    <row r="46" spans="2:6" hidden="1" x14ac:dyDescent="0.3">
      <c r="B46" s="264">
        <v>34304</v>
      </c>
      <c r="C46" s="265" t="s">
        <v>316</v>
      </c>
      <c r="D46" s="279">
        <v>0</v>
      </c>
      <c r="E46" s="255">
        <f t="shared" si="3"/>
        <v>0</v>
      </c>
      <c r="F46" s="222">
        <f t="shared" si="1"/>
        <v>0</v>
      </c>
    </row>
    <row r="47" spans="2:6" hidden="1" x14ac:dyDescent="0.3">
      <c r="B47" s="264">
        <v>34305</v>
      </c>
      <c r="C47" s="265" t="s">
        <v>934</v>
      </c>
      <c r="D47" s="279">
        <v>0</v>
      </c>
      <c r="E47" s="255">
        <f t="shared" si="3"/>
        <v>0</v>
      </c>
      <c r="F47" s="222">
        <f t="shared" si="1"/>
        <v>0</v>
      </c>
    </row>
    <row r="48" spans="2:6" hidden="1" x14ac:dyDescent="0.3">
      <c r="B48" s="264">
        <v>34306</v>
      </c>
      <c r="C48" s="265" t="s">
        <v>317</v>
      </c>
      <c r="D48" s="279">
        <v>0</v>
      </c>
      <c r="E48" s="255">
        <f t="shared" si="3"/>
        <v>0</v>
      </c>
      <c r="F48" s="222">
        <f t="shared" si="1"/>
        <v>0</v>
      </c>
    </row>
    <row r="49" spans="2:9" hidden="1" x14ac:dyDescent="0.3">
      <c r="B49" s="264">
        <v>34901</v>
      </c>
      <c r="C49" s="265" t="s">
        <v>935</v>
      </c>
      <c r="D49" s="279">
        <v>0</v>
      </c>
      <c r="E49" s="255">
        <f t="shared" si="3"/>
        <v>0</v>
      </c>
      <c r="F49" s="222">
        <f t="shared" si="1"/>
        <v>0</v>
      </c>
    </row>
    <row r="50" spans="2:9" hidden="1" x14ac:dyDescent="0.3">
      <c r="B50" s="264">
        <v>34902</v>
      </c>
      <c r="C50" s="265" t="s">
        <v>936</v>
      </c>
      <c r="D50" s="279">
        <v>0</v>
      </c>
      <c r="E50" s="255">
        <f t="shared" si="3"/>
        <v>0</v>
      </c>
      <c r="F50" s="222">
        <f t="shared" si="1"/>
        <v>0</v>
      </c>
    </row>
    <row r="51" spans="2:9" hidden="1" x14ac:dyDescent="0.3">
      <c r="B51" s="264">
        <v>34903</v>
      </c>
      <c r="C51" s="265" t="s">
        <v>318</v>
      </c>
      <c r="D51" s="279">
        <v>0</v>
      </c>
      <c r="E51" s="255">
        <f t="shared" si="3"/>
        <v>0</v>
      </c>
      <c r="F51" s="222">
        <f t="shared" si="1"/>
        <v>0</v>
      </c>
    </row>
    <row r="52" spans="2:9" x14ac:dyDescent="0.3">
      <c r="B52" s="264">
        <v>34904</v>
      </c>
      <c r="C52" s="265" t="s">
        <v>319</v>
      </c>
      <c r="D52" s="279">
        <v>5</v>
      </c>
      <c r="E52" s="255">
        <f t="shared" si="3"/>
        <v>1</v>
      </c>
      <c r="F52" s="222">
        <f t="shared" si="1"/>
        <v>1</v>
      </c>
    </row>
    <row r="53" spans="2:9" x14ac:dyDescent="0.3">
      <c r="B53" s="264">
        <v>34905</v>
      </c>
      <c r="C53" s="265" t="s">
        <v>320</v>
      </c>
      <c r="D53" s="279">
        <v>1400</v>
      </c>
      <c r="E53" s="255">
        <f t="shared" si="3"/>
        <v>1</v>
      </c>
      <c r="F53" s="222">
        <f t="shared" si="1"/>
        <v>1</v>
      </c>
    </row>
    <row r="54" spans="2:9" hidden="1" x14ac:dyDescent="0.3">
      <c r="B54" s="264">
        <v>34906</v>
      </c>
      <c r="C54" s="265" t="s">
        <v>937</v>
      </c>
      <c r="D54" s="279">
        <v>0</v>
      </c>
      <c r="E54" s="255">
        <f t="shared" si="3"/>
        <v>0</v>
      </c>
      <c r="F54" s="222">
        <f t="shared" si="1"/>
        <v>0</v>
      </c>
    </row>
    <row r="55" spans="2:9" x14ac:dyDescent="0.3">
      <c r="B55" s="264">
        <v>34907</v>
      </c>
      <c r="C55" s="265" t="s">
        <v>321</v>
      </c>
      <c r="D55" s="279">
        <v>15000</v>
      </c>
      <c r="E55" s="255">
        <f t="shared" si="3"/>
        <v>1</v>
      </c>
      <c r="F55" s="222">
        <f t="shared" si="1"/>
        <v>1</v>
      </c>
    </row>
    <row r="56" spans="2:9" hidden="1" x14ac:dyDescent="0.3">
      <c r="B56" s="264">
        <v>34908</v>
      </c>
      <c r="C56" s="265" t="s">
        <v>942</v>
      </c>
      <c r="D56" s="279">
        <v>0</v>
      </c>
      <c r="E56" s="255">
        <f t="shared" si="3"/>
        <v>0</v>
      </c>
      <c r="F56" s="222">
        <f t="shared" si="1"/>
        <v>0</v>
      </c>
    </row>
    <row r="57" spans="2:9" hidden="1" x14ac:dyDescent="0.3">
      <c r="B57" s="264">
        <v>34909</v>
      </c>
      <c r="C57" s="265" t="s">
        <v>943</v>
      </c>
      <c r="D57" s="279">
        <v>0</v>
      </c>
      <c r="E57" s="255">
        <f t="shared" si="3"/>
        <v>0</v>
      </c>
      <c r="F57" s="222">
        <f t="shared" si="1"/>
        <v>0</v>
      </c>
    </row>
    <row r="58" spans="2:9" x14ac:dyDescent="0.3">
      <c r="B58" s="264">
        <v>38900</v>
      </c>
      <c r="C58" s="265" t="s">
        <v>1343</v>
      </c>
      <c r="D58" s="279">
        <v>7000</v>
      </c>
      <c r="E58" s="255">
        <f t="shared" si="3"/>
        <v>1</v>
      </c>
      <c r="F58" s="222">
        <f t="shared" si="1"/>
        <v>1</v>
      </c>
    </row>
    <row r="59" spans="2:9" x14ac:dyDescent="0.3">
      <c r="B59" s="264">
        <v>39120</v>
      </c>
      <c r="C59" s="265" t="s">
        <v>37</v>
      </c>
      <c r="D59" s="279">
        <v>85000</v>
      </c>
      <c r="E59" s="255">
        <f t="shared" si="3"/>
        <v>1</v>
      </c>
      <c r="F59" s="222">
        <f t="shared" si="1"/>
        <v>1</v>
      </c>
    </row>
    <row r="60" spans="2:9" hidden="1" x14ac:dyDescent="0.3">
      <c r="B60" s="264">
        <v>39190</v>
      </c>
      <c r="C60" s="265" t="s">
        <v>938</v>
      </c>
      <c r="D60" s="279">
        <v>0</v>
      </c>
      <c r="E60" s="255">
        <f t="shared" si="3"/>
        <v>0</v>
      </c>
      <c r="F60" s="222">
        <f t="shared" si="1"/>
        <v>0</v>
      </c>
    </row>
    <row r="61" spans="2:9" hidden="1" x14ac:dyDescent="0.3">
      <c r="B61" s="264">
        <v>39200</v>
      </c>
      <c r="C61" s="265" t="s">
        <v>1345</v>
      </c>
      <c r="D61" s="279">
        <v>0</v>
      </c>
      <c r="E61" s="255">
        <f t="shared" si="3"/>
        <v>0</v>
      </c>
      <c r="F61" s="222">
        <f t="shared" si="1"/>
        <v>0</v>
      </c>
      <c r="I61" s="174"/>
    </row>
    <row r="62" spans="2:9" x14ac:dyDescent="0.3">
      <c r="B62" s="264">
        <v>39210</v>
      </c>
      <c r="C62" s="265" t="s">
        <v>38</v>
      </c>
      <c r="D62" s="279">
        <v>6000</v>
      </c>
      <c r="E62" s="255">
        <f t="shared" si="3"/>
        <v>1</v>
      </c>
      <c r="F62" s="222">
        <f t="shared" si="1"/>
        <v>1</v>
      </c>
    </row>
    <row r="63" spans="2:9" x14ac:dyDescent="0.3">
      <c r="B63" s="264">
        <v>39300</v>
      </c>
      <c r="C63" s="265" t="s">
        <v>5</v>
      </c>
      <c r="D63" s="279">
        <v>8000</v>
      </c>
      <c r="E63" s="255">
        <f t="shared" si="3"/>
        <v>1</v>
      </c>
      <c r="F63" s="222">
        <f t="shared" si="1"/>
        <v>1</v>
      </c>
      <c r="I63" s="174"/>
    </row>
    <row r="64" spans="2:9" hidden="1" x14ac:dyDescent="0.3">
      <c r="B64" s="264">
        <v>39610</v>
      </c>
      <c r="C64" s="265" t="s">
        <v>1344</v>
      </c>
      <c r="D64" s="266">
        <v>0</v>
      </c>
      <c r="E64" s="255">
        <f t="shared" si="3"/>
        <v>0</v>
      </c>
      <c r="F64" s="222">
        <f t="shared" si="1"/>
        <v>0</v>
      </c>
      <c r="I64" s="174"/>
    </row>
    <row r="65" spans="1:9" x14ac:dyDescent="0.3">
      <c r="B65" s="264">
        <v>39900</v>
      </c>
      <c r="C65" s="265" t="s">
        <v>39</v>
      </c>
      <c r="D65" s="266">
        <v>40000</v>
      </c>
      <c r="E65" s="255">
        <f t="shared" si="3"/>
        <v>1</v>
      </c>
      <c r="F65" s="222">
        <f t="shared" si="1"/>
        <v>1</v>
      </c>
    </row>
    <row r="66" spans="1:9" x14ac:dyDescent="0.3">
      <c r="B66" s="264">
        <v>39902</v>
      </c>
      <c r="C66" s="265" t="s">
        <v>40</v>
      </c>
      <c r="D66" s="266">
        <v>700</v>
      </c>
      <c r="E66" s="255">
        <f t="shared" si="3"/>
        <v>1</v>
      </c>
      <c r="F66" s="222">
        <f t="shared" si="1"/>
        <v>1</v>
      </c>
    </row>
    <row r="67" spans="1:9" hidden="1" x14ac:dyDescent="0.3">
      <c r="B67" s="264">
        <v>39903</v>
      </c>
      <c r="C67" s="265" t="s">
        <v>940</v>
      </c>
      <c r="D67" s="266">
        <v>0</v>
      </c>
      <c r="E67" s="255">
        <f t="shared" si="3"/>
        <v>0</v>
      </c>
      <c r="F67" s="222">
        <f t="shared" si="1"/>
        <v>0</v>
      </c>
    </row>
    <row r="68" spans="1:9" hidden="1" x14ac:dyDescent="0.3">
      <c r="B68" s="264">
        <v>39904</v>
      </c>
      <c r="C68" s="265" t="s">
        <v>941</v>
      </c>
      <c r="D68" s="266">
        <v>0</v>
      </c>
      <c r="E68" s="255">
        <f t="shared" si="3"/>
        <v>0</v>
      </c>
      <c r="F68" s="222">
        <f t="shared" si="1"/>
        <v>0</v>
      </c>
    </row>
    <row r="69" spans="1:9" x14ac:dyDescent="0.3">
      <c r="B69" s="267"/>
      <c r="C69" s="205"/>
      <c r="D69" s="227"/>
      <c r="E69" s="255">
        <v>1</v>
      </c>
      <c r="F69" s="222">
        <v>1</v>
      </c>
    </row>
    <row r="70" spans="1:9" s="272" customFormat="1" ht="18" customHeight="1" x14ac:dyDescent="0.3">
      <c r="B70" s="268"/>
      <c r="C70" s="221" t="s">
        <v>583</v>
      </c>
      <c r="D70" s="273">
        <f>SUM(D24:D69)</f>
        <v>958410</v>
      </c>
      <c r="E70" s="275">
        <f t="shared" si="3"/>
        <v>1</v>
      </c>
      <c r="F70" s="271">
        <f t="shared" si="1"/>
        <v>1</v>
      </c>
    </row>
    <row r="71" spans="1:9" ht="14.25" customHeight="1" x14ac:dyDescent="0.3">
      <c r="A71" s="10"/>
      <c r="B71" s="214"/>
      <c r="C71" s="194"/>
      <c r="D71" s="33"/>
      <c r="E71" s="255">
        <v>1</v>
      </c>
      <c r="F71" s="222">
        <v>1</v>
      </c>
    </row>
    <row r="72" spans="1:9" s="272" customFormat="1" ht="18" customHeight="1" x14ac:dyDescent="0.3">
      <c r="A72" s="270"/>
      <c r="B72" s="219" t="s">
        <v>378</v>
      </c>
      <c r="C72" s="280" t="s">
        <v>386</v>
      </c>
      <c r="D72" s="80" t="s">
        <v>377</v>
      </c>
      <c r="E72" s="275">
        <f t="shared" si="3"/>
        <v>1</v>
      </c>
      <c r="F72" s="271">
        <f t="shared" si="1"/>
        <v>1</v>
      </c>
    </row>
    <row r="73" spans="1:9" s="174" customFormat="1" x14ac:dyDescent="0.3">
      <c r="A73" s="177"/>
      <c r="B73" s="214"/>
      <c r="C73" s="194"/>
      <c r="D73" s="45"/>
      <c r="E73" s="255">
        <v>1</v>
      </c>
      <c r="F73" s="222">
        <f t="shared" si="1"/>
        <v>0</v>
      </c>
    </row>
    <row r="74" spans="1:9" x14ac:dyDescent="0.3">
      <c r="B74" s="264">
        <v>42000</v>
      </c>
      <c r="C74" s="265" t="s">
        <v>387</v>
      </c>
      <c r="D74" s="266">
        <v>2913000</v>
      </c>
      <c r="E74" s="255">
        <f t="shared" si="3"/>
        <v>1</v>
      </c>
      <c r="F74" s="222">
        <f t="shared" si="1"/>
        <v>1</v>
      </c>
    </row>
    <row r="75" spans="1:9" hidden="1" x14ac:dyDescent="0.3">
      <c r="B75" s="264">
        <v>42090</v>
      </c>
      <c r="C75" s="265" t="s">
        <v>388</v>
      </c>
      <c r="D75" s="266">
        <v>0</v>
      </c>
      <c r="E75" s="255">
        <f t="shared" si="3"/>
        <v>0</v>
      </c>
      <c r="F75" s="222">
        <f t="shared" si="1"/>
        <v>0</v>
      </c>
    </row>
    <row r="76" spans="1:9" hidden="1" x14ac:dyDescent="0.3">
      <c r="B76" s="264">
        <v>42091</v>
      </c>
      <c r="C76" s="265" t="s">
        <v>389</v>
      </c>
      <c r="D76" s="266">
        <v>0</v>
      </c>
      <c r="E76" s="255">
        <f t="shared" si="3"/>
        <v>0</v>
      </c>
      <c r="F76" s="222">
        <f t="shared" si="1"/>
        <v>0</v>
      </c>
    </row>
    <row r="77" spans="1:9" x14ac:dyDescent="0.3">
      <c r="B77" s="264">
        <v>42092</v>
      </c>
      <c r="C77" s="265" t="s">
        <v>1312</v>
      </c>
      <c r="D77" s="266">
        <v>18300</v>
      </c>
      <c r="E77" s="255">
        <f t="shared" si="3"/>
        <v>1</v>
      </c>
      <c r="F77" s="222">
        <f t="shared" si="1"/>
        <v>1</v>
      </c>
    </row>
    <row r="78" spans="1:9" hidden="1" x14ac:dyDescent="0.3">
      <c r="B78" s="264">
        <v>42093</v>
      </c>
      <c r="C78" s="265" t="s">
        <v>390</v>
      </c>
      <c r="D78" s="266">
        <v>0</v>
      </c>
      <c r="E78" s="255">
        <f t="shared" si="3"/>
        <v>0</v>
      </c>
      <c r="F78" s="222">
        <f t="shared" ref="F78:F141" si="5">IF(D78=0,0,1)</f>
        <v>0</v>
      </c>
    </row>
    <row r="79" spans="1:9" hidden="1" x14ac:dyDescent="0.3">
      <c r="B79" s="264">
        <v>42094</v>
      </c>
      <c r="C79" s="265" t="s">
        <v>391</v>
      </c>
      <c r="D79" s="266">
        <v>0</v>
      </c>
      <c r="E79" s="255">
        <f t="shared" si="3"/>
        <v>0</v>
      </c>
      <c r="F79" s="222">
        <f t="shared" si="5"/>
        <v>0</v>
      </c>
    </row>
    <row r="80" spans="1:9" hidden="1" x14ac:dyDescent="0.3">
      <c r="B80" s="264">
        <v>42095</v>
      </c>
      <c r="C80" s="265" t="s">
        <v>1346</v>
      </c>
      <c r="D80" s="266">
        <v>0</v>
      </c>
      <c r="E80" s="255">
        <f t="shared" si="3"/>
        <v>0</v>
      </c>
      <c r="F80" s="222">
        <f t="shared" si="5"/>
        <v>0</v>
      </c>
      <c r="I80" s="174"/>
    </row>
    <row r="81" spans="2:6" x14ac:dyDescent="0.3">
      <c r="B81" s="264">
        <v>42100</v>
      </c>
      <c r="C81" s="265" t="s">
        <v>103</v>
      </c>
      <c r="D81" s="266">
        <v>74800</v>
      </c>
      <c r="E81" s="255">
        <f t="shared" si="3"/>
        <v>1</v>
      </c>
      <c r="F81" s="222">
        <f t="shared" si="5"/>
        <v>1</v>
      </c>
    </row>
    <row r="82" spans="2:6" hidden="1" x14ac:dyDescent="0.3">
      <c r="B82" s="264">
        <v>42110</v>
      </c>
      <c r="C82" s="265" t="s">
        <v>578</v>
      </c>
      <c r="D82" s="266">
        <v>0</v>
      </c>
      <c r="E82" s="255">
        <f t="shared" si="3"/>
        <v>0</v>
      </c>
      <c r="F82" s="222">
        <f t="shared" si="5"/>
        <v>0</v>
      </c>
    </row>
    <row r="83" spans="2:6" x14ac:dyDescent="0.3">
      <c r="B83" s="264">
        <v>45000</v>
      </c>
      <c r="C83" s="265" t="s">
        <v>41</v>
      </c>
      <c r="D83" s="266">
        <v>127397</v>
      </c>
      <c r="E83" s="255">
        <f t="shared" si="3"/>
        <v>1</v>
      </c>
      <c r="F83" s="222">
        <f t="shared" si="5"/>
        <v>1</v>
      </c>
    </row>
    <row r="84" spans="2:6" hidden="1" x14ac:dyDescent="0.3">
      <c r="B84" s="264">
        <v>45002</v>
      </c>
      <c r="C84" s="265" t="s">
        <v>579</v>
      </c>
      <c r="D84" s="266">
        <v>0</v>
      </c>
      <c r="E84" s="255">
        <f t="shared" si="3"/>
        <v>0</v>
      </c>
      <c r="F84" s="222">
        <f t="shared" si="5"/>
        <v>0</v>
      </c>
    </row>
    <row r="85" spans="2:6" hidden="1" x14ac:dyDescent="0.3">
      <c r="B85" s="264">
        <v>45003</v>
      </c>
      <c r="C85" s="265" t="s">
        <v>393</v>
      </c>
      <c r="D85" s="266">
        <v>0</v>
      </c>
      <c r="E85" s="255">
        <f t="shared" si="3"/>
        <v>0</v>
      </c>
      <c r="F85" s="222">
        <f t="shared" si="5"/>
        <v>0</v>
      </c>
    </row>
    <row r="86" spans="2:6" hidden="1" x14ac:dyDescent="0.3">
      <c r="B86" s="264">
        <v>45004</v>
      </c>
      <c r="C86" s="265" t="s">
        <v>394</v>
      </c>
      <c r="D86" s="266">
        <v>0</v>
      </c>
      <c r="E86" s="255">
        <f t="shared" si="3"/>
        <v>0</v>
      </c>
      <c r="F86" s="222">
        <f t="shared" si="5"/>
        <v>0</v>
      </c>
    </row>
    <row r="87" spans="2:6" hidden="1" x14ac:dyDescent="0.3">
      <c r="B87" s="264">
        <v>45005</v>
      </c>
      <c r="C87" s="265" t="s">
        <v>395</v>
      </c>
      <c r="D87" s="266">
        <v>0</v>
      </c>
      <c r="E87" s="255">
        <f t="shared" si="3"/>
        <v>0</v>
      </c>
      <c r="F87" s="222">
        <f t="shared" si="5"/>
        <v>0</v>
      </c>
    </row>
    <row r="88" spans="2:6" hidden="1" x14ac:dyDescent="0.3">
      <c r="B88" s="264">
        <v>45006</v>
      </c>
      <c r="C88" s="265" t="s">
        <v>396</v>
      </c>
      <c r="D88" s="266">
        <v>0</v>
      </c>
      <c r="E88" s="255">
        <f t="shared" ref="E88:E151" si="6">IF(D88=0,0,1)</f>
        <v>0</v>
      </c>
      <c r="F88" s="222">
        <f t="shared" si="5"/>
        <v>0</v>
      </c>
    </row>
    <row r="89" spans="2:6" hidden="1" x14ac:dyDescent="0.3">
      <c r="B89" s="264">
        <v>45007</v>
      </c>
      <c r="C89" s="265" t="s">
        <v>397</v>
      </c>
      <c r="D89" s="266">
        <v>0</v>
      </c>
      <c r="E89" s="255">
        <f t="shared" si="6"/>
        <v>0</v>
      </c>
      <c r="F89" s="222">
        <f t="shared" si="5"/>
        <v>0</v>
      </c>
    </row>
    <row r="90" spans="2:6" hidden="1" x14ac:dyDescent="0.3">
      <c r="B90" s="264">
        <v>45008</v>
      </c>
      <c r="C90" s="265" t="s">
        <v>398</v>
      </c>
      <c r="D90" s="266">
        <v>0</v>
      </c>
      <c r="E90" s="255">
        <f t="shared" si="6"/>
        <v>0</v>
      </c>
      <c r="F90" s="222">
        <f t="shared" si="5"/>
        <v>0</v>
      </c>
    </row>
    <row r="91" spans="2:6" hidden="1" x14ac:dyDescent="0.3">
      <c r="B91" s="264">
        <v>45009</v>
      </c>
      <c r="C91" s="265" t="s">
        <v>399</v>
      </c>
      <c r="D91" s="266">
        <v>0</v>
      </c>
      <c r="E91" s="255">
        <f t="shared" si="6"/>
        <v>0</v>
      </c>
      <c r="F91" s="222">
        <f t="shared" si="5"/>
        <v>0</v>
      </c>
    </row>
    <row r="92" spans="2:6" x14ac:dyDescent="0.3">
      <c r="B92" s="264">
        <v>45010</v>
      </c>
      <c r="C92" s="265" t="s">
        <v>322</v>
      </c>
      <c r="D92" s="266">
        <v>2165471.9999999995</v>
      </c>
      <c r="E92" s="255">
        <f t="shared" si="6"/>
        <v>1</v>
      </c>
      <c r="F92" s="222">
        <f t="shared" si="5"/>
        <v>1</v>
      </c>
    </row>
    <row r="93" spans="2:6" x14ac:dyDescent="0.3">
      <c r="B93" s="264">
        <v>45011</v>
      </c>
      <c r="C93" s="265" t="s">
        <v>323</v>
      </c>
      <c r="D93" s="266">
        <v>157060</v>
      </c>
      <c r="E93" s="255">
        <f t="shared" si="6"/>
        <v>1</v>
      </c>
      <c r="F93" s="222">
        <f t="shared" si="5"/>
        <v>1</v>
      </c>
    </row>
    <row r="94" spans="2:6" x14ac:dyDescent="0.3">
      <c r="B94" s="264">
        <v>45012</v>
      </c>
      <c r="C94" s="265" t="s">
        <v>400</v>
      </c>
      <c r="D94" s="266">
        <v>8000</v>
      </c>
      <c r="E94" s="255">
        <f t="shared" si="6"/>
        <v>1</v>
      </c>
      <c r="F94" s="222">
        <f t="shared" si="5"/>
        <v>1</v>
      </c>
    </row>
    <row r="95" spans="2:6" hidden="1" x14ac:dyDescent="0.3">
      <c r="B95" s="264">
        <v>45013</v>
      </c>
      <c r="C95" s="265" t="s">
        <v>401</v>
      </c>
      <c r="D95" s="266">
        <v>0</v>
      </c>
      <c r="E95" s="255">
        <f t="shared" si="6"/>
        <v>0</v>
      </c>
      <c r="F95" s="222">
        <f t="shared" si="5"/>
        <v>0</v>
      </c>
    </row>
    <row r="96" spans="2:6" hidden="1" x14ac:dyDescent="0.3">
      <c r="B96" s="264">
        <v>45014</v>
      </c>
      <c r="C96" s="265" t="s">
        <v>402</v>
      </c>
      <c r="D96" s="266">
        <v>0</v>
      </c>
      <c r="E96" s="255">
        <f t="shared" si="6"/>
        <v>0</v>
      </c>
      <c r="F96" s="222">
        <f t="shared" si="5"/>
        <v>0</v>
      </c>
    </row>
    <row r="97" spans="2:6" hidden="1" x14ac:dyDescent="0.3">
      <c r="B97" s="264">
        <v>45015</v>
      </c>
      <c r="C97" s="265" t="s">
        <v>403</v>
      </c>
      <c r="D97" s="266">
        <v>0</v>
      </c>
      <c r="E97" s="255">
        <f t="shared" si="6"/>
        <v>0</v>
      </c>
      <c r="F97" s="222">
        <f t="shared" si="5"/>
        <v>0</v>
      </c>
    </row>
    <row r="98" spans="2:6" hidden="1" x14ac:dyDescent="0.3">
      <c r="B98" s="264">
        <v>45016</v>
      </c>
      <c r="C98" s="265" t="s">
        <v>404</v>
      </c>
      <c r="D98" s="266">
        <v>0</v>
      </c>
      <c r="E98" s="255">
        <f t="shared" si="6"/>
        <v>0</v>
      </c>
      <c r="F98" s="222">
        <f t="shared" si="5"/>
        <v>0</v>
      </c>
    </row>
    <row r="99" spans="2:6" x14ac:dyDescent="0.3">
      <c r="B99" s="264">
        <v>45030</v>
      </c>
      <c r="C99" s="265" t="s">
        <v>405</v>
      </c>
      <c r="D99" s="266">
        <v>28231.84</v>
      </c>
      <c r="E99" s="255">
        <f t="shared" si="6"/>
        <v>1</v>
      </c>
      <c r="F99" s="222">
        <f t="shared" si="5"/>
        <v>1</v>
      </c>
    </row>
    <row r="100" spans="2:6" hidden="1" x14ac:dyDescent="0.3">
      <c r="B100" s="264">
        <v>45031</v>
      </c>
      <c r="C100" s="265" t="s">
        <v>406</v>
      </c>
      <c r="D100" s="266">
        <v>0</v>
      </c>
      <c r="E100" s="255">
        <f t="shared" si="6"/>
        <v>0</v>
      </c>
      <c r="F100" s="222">
        <f t="shared" si="5"/>
        <v>0</v>
      </c>
    </row>
    <row r="101" spans="2:6" x14ac:dyDescent="0.3">
      <c r="B101" s="264">
        <v>45032</v>
      </c>
      <c r="C101" s="265" t="s">
        <v>407</v>
      </c>
      <c r="D101" s="266">
        <v>91970</v>
      </c>
      <c r="E101" s="255">
        <f t="shared" si="6"/>
        <v>1</v>
      </c>
      <c r="F101" s="222">
        <f t="shared" si="5"/>
        <v>1</v>
      </c>
    </row>
    <row r="102" spans="2:6" x14ac:dyDescent="0.3">
      <c r="B102" s="264">
        <v>45033</v>
      </c>
      <c r="C102" s="265" t="s">
        <v>408</v>
      </c>
      <c r="D102" s="266">
        <v>6634.54</v>
      </c>
      <c r="E102" s="255">
        <f t="shared" si="6"/>
        <v>1</v>
      </c>
      <c r="F102" s="222">
        <f t="shared" si="5"/>
        <v>1</v>
      </c>
    </row>
    <row r="103" spans="2:6" hidden="1" x14ac:dyDescent="0.3">
      <c r="B103" s="264">
        <v>45060</v>
      </c>
      <c r="C103" s="265" t="s">
        <v>409</v>
      </c>
      <c r="D103" s="266">
        <v>0</v>
      </c>
      <c r="E103" s="255">
        <f t="shared" si="6"/>
        <v>0</v>
      </c>
      <c r="F103" s="222">
        <f t="shared" si="5"/>
        <v>0</v>
      </c>
    </row>
    <row r="104" spans="2:6" x14ac:dyDescent="0.3">
      <c r="B104" s="264">
        <v>45061</v>
      </c>
      <c r="C104" s="265" t="s">
        <v>410</v>
      </c>
      <c r="D104" s="266">
        <v>4711</v>
      </c>
      <c r="E104" s="255">
        <f t="shared" si="6"/>
        <v>1</v>
      </c>
      <c r="F104" s="222">
        <f t="shared" si="5"/>
        <v>1</v>
      </c>
    </row>
    <row r="105" spans="2:6" hidden="1" x14ac:dyDescent="0.3">
      <c r="B105" s="264">
        <v>45079</v>
      </c>
      <c r="C105" s="265" t="s">
        <v>411</v>
      </c>
      <c r="D105" s="266">
        <v>0</v>
      </c>
      <c r="E105" s="255">
        <f t="shared" si="6"/>
        <v>0</v>
      </c>
      <c r="F105" s="222">
        <f t="shared" si="5"/>
        <v>0</v>
      </c>
    </row>
    <row r="106" spans="2:6" x14ac:dyDescent="0.3">
      <c r="B106" s="264">
        <v>45080</v>
      </c>
      <c r="C106" s="265" t="s">
        <v>412</v>
      </c>
      <c r="D106" s="266">
        <v>727</v>
      </c>
      <c r="E106" s="255">
        <f t="shared" si="6"/>
        <v>1</v>
      </c>
      <c r="F106" s="222">
        <f t="shared" si="5"/>
        <v>1</v>
      </c>
    </row>
    <row r="107" spans="2:6" hidden="1" x14ac:dyDescent="0.3">
      <c r="B107" s="264">
        <v>45081</v>
      </c>
      <c r="C107" s="265" t="s">
        <v>413</v>
      </c>
      <c r="D107" s="266">
        <v>0</v>
      </c>
      <c r="E107" s="255">
        <f t="shared" si="6"/>
        <v>0</v>
      </c>
      <c r="F107" s="222">
        <f t="shared" si="5"/>
        <v>0</v>
      </c>
    </row>
    <row r="108" spans="2:6" hidden="1" x14ac:dyDescent="0.3">
      <c r="B108" s="264">
        <v>45082</v>
      </c>
      <c r="C108" s="265" t="s">
        <v>414</v>
      </c>
      <c r="D108" s="266">
        <v>0</v>
      </c>
      <c r="E108" s="255">
        <f t="shared" si="6"/>
        <v>0</v>
      </c>
      <c r="F108" s="222">
        <f t="shared" si="5"/>
        <v>0</v>
      </c>
    </row>
    <row r="109" spans="2:6" hidden="1" x14ac:dyDescent="0.3">
      <c r="B109" s="264">
        <v>45083</v>
      </c>
      <c r="C109" s="265" t="s">
        <v>415</v>
      </c>
      <c r="D109" s="266">
        <v>0</v>
      </c>
      <c r="E109" s="255">
        <f t="shared" si="6"/>
        <v>0</v>
      </c>
      <c r="F109" s="222">
        <f t="shared" si="5"/>
        <v>0</v>
      </c>
    </row>
    <row r="110" spans="2:6" hidden="1" x14ac:dyDescent="0.3">
      <c r="B110" s="264">
        <v>45084</v>
      </c>
      <c r="C110" s="265" t="s">
        <v>416</v>
      </c>
      <c r="D110" s="266">
        <v>0</v>
      </c>
      <c r="E110" s="255">
        <f t="shared" si="6"/>
        <v>0</v>
      </c>
      <c r="F110" s="222">
        <f t="shared" si="5"/>
        <v>0</v>
      </c>
    </row>
    <row r="111" spans="2:6" hidden="1" x14ac:dyDescent="0.3">
      <c r="B111" s="264">
        <v>45085</v>
      </c>
      <c r="C111" s="265" t="s">
        <v>417</v>
      </c>
      <c r="D111" s="266">
        <v>0</v>
      </c>
      <c r="E111" s="255">
        <f t="shared" si="6"/>
        <v>0</v>
      </c>
      <c r="F111" s="222">
        <f t="shared" si="5"/>
        <v>0</v>
      </c>
    </row>
    <row r="112" spans="2:6" hidden="1" x14ac:dyDescent="0.3">
      <c r="B112" s="264">
        <v>45086</v>
      </c>
      <c r="C112" s="265" t="s">
        <v>418</v>
      </c>
      <c r="D112" s="266">
        <v>0</v>
      </c>
      <c r="E112" s="255">
        <f t="shared" si="6"/>
        <v>0</v>
      </c>
      <c r="F112" s="222">
        <f t="shared" si="5"/>
        <v>0</v>
      </c>
    </row>
    <row r="113" spans="2:6" x14ac:dyDescent="0.3">
      <c r="B113" s="264">
        <v>45087</v>
      </c>
      <c r="C113" s="265" t="s">
        <v>419</v>
      </c>
      <c r="D113" s="266">
        <v>10854.73</v>
      </c>
      <c r="E113" s="255">
        <f t="shared" si="6"/>
        <v>1</v>
      </c>
      <c r="F113" s="222">
        <f t="shared" si="5"/>
        <v>1</v>
      </c>
    </row>
    <row r="114" spans="2:6" x14ac:dyDescent="0.3">
      <c r="B114" s="264">
        <v>45088</v>
      </c>
      <c r="C114" s="265" t="s">
        <v>420</v>
      </c>
      <c r="D114" s="266">
        <v>83217.78</v>
      </c>
      <c r="E114" s="255">
        <f t="shared" si="6"/>
        <v>1</v>
      </c>
      <c r="F114" s="222">
        <f t="shared" si="5"/>
        <v>1</v>
      </c>
    </row>
    <row r="115" spans="2:6" hidden="1" x14ac:dyDescent="0.3">
      <c r="B115" s="264">
        <v>45089</v>
      </c>
      <c r="C115" s="265" t="s">
        <v>421</v>
      </c>
      <c r="D115" s="266">
        <v>0</v>
      </c>
      <c r="E115" s="255">
        <f t="shared" si="6"/>
        <v>0</v>
      </c>
      <c r="F115" s="222">
        <f t="shared" si="5"/>
        <v>0</v>
      </c>
    </row>
    <row r="116" spans="2:6" hidden="1" x14ac:dyDescent="0.3">
      <c r="B116" s="264">
        <v>45090</v>
      </c>
      <c r="C116" s="265" t="s">
        <v>422</v>
      </c>
      <c r="D116" s="266">
        <v>0</v>
      </c>
      <c r="E116" s="255">
        <f t="shared" si="6"/>
        <v>0</v>
      </c>
      <c r="F116" s="222">
        <f t="shared" si="5"/>
        <v>0</v>
      </c>
    </row>
    <row r="117" spans="2:6" x14ac:dyDescent="0.3">
      <c r="B117" s="264">
        <v>45091</v>
      </c>
      <c r="C117" s="265" t="s">
        <v>423</v>
      </c>
      <c r="D117" s="266">
        <v>61000</v>
      </c>
      <c r="E117" s="255">
        <f t="shared" si="6"/>
        <v>1</v>
      </c>
      <c r="F117" s="222">
        <f t="shared" si="5"/>
        <v>1</v>
      </c>
    </row>
    <row r="118" spans="2:6" x14ac:dyDescent="0.3">
      <c r="B118" s="264">
        <v>45092</v>
      </c>
      <c r="C118" s="265" t="s">
        <v>424</v>
      </c>
      <c r="D118" s="266">
        <v>2900</v>
      </c>
      <c r="E118" s="255">
        <f t="shared" si="6"/>
        <v>1</v>
      </c>
      <c r="F118" s="222">
        <f t="shared" si="5"/>
        <v>1</v>
      </c>
    </row>
    <row r="119" spans="2:6" x14ac:dyDescent="0.3">
      <c r="B119" s="264">
        <v>45093</v>
      </c>
      <c r="C119" s="265" t="s">
        <v>1310</v>
      </c>
      <c r="D119" s="266">
        <v>10237.120000000001</v>
      </c>
      <c r="E119" s="255">
        <f t="shared" si="6"/>
        <v>1</v>
      </c>
      <c r="F119" s="222">
        <f t="shared" si="5"/>
        <v>1</v>
      </c>
    </row>
    <row r="120" spans="2:6" hidden="1" x14ac:dyDescent="0.3">
      <c r="B120" s="264">
        <v>45094</v>
      </c>
      <c r="C120" s="265" t="s">
        <v>425</v>
      </c>
      <c r="D120" s="266">
        <v>0</v>
      </c>
      <c r="E120" s="255">
        <f t="shared" si="6"/>
        <v>0</v>
      </c>
      <c r="F120" s="222">
        <f t="shared" si="5"/>
        <v>0</v>
      </c>
    </row>
    <row r="121" spans="2:6" hidden="1" x14ac:dyDescent="0.3">
      <c r="B121" s="264">
        <v>45095</v>
      </c>
      <c r="C121" s="265" t="s">
        <v>426</v>
      </c>
      <c r="D121" s="266">
        <v>0</v>
      </c>
      <c r="E121" s="255">
        <f t="shared" si="6"/>
        <v>0</v>
      </c>
      <c r="F121" s="222">
        <f t="shared" si="5"/>
        <v>0</v>
      </c>
    </row>
    <row r="122" spans="2:6" x14ac:dyDescent="0.3">
      <c r="B122" s="264">
        <v>45096</v>
      </c>
      <c r="C122" s="265" t="s">
        <v>427</v>
      </c>
      <c r="D122" s="266">
        <v>3640</v>
      </c>
      <c r="E122" s="255">
        <f t="shared" si="6"/>
        <v>1</v>
      </c>
      <c r="F122" s="222">
        <f t="shared" si="5"/>
        <v>1</v>
      </c>
    </row>
    <row r="123" spans="2:6" x14ac:dyDescent="0.3">
      <c r="B123" s="264">
        <v>45097</v>
      </c>
      <c r="C123" s="265" t="s">
        <v>1311</v>
      </c>
      <c r="D123" s="266">
        <v>4000</v>
      </c>
      <c r="E123" s="255">
        <f t="shared" si="6"/>
        <v>1</v>
      </c>
      <c r="F123" s="222">
        <f t="shared" si="5"/>
        <v>1</v>
      </c>
    </row>
    <row r="124" spans="2:6" hidden="1" x14ac:dyDescent="0.3">
      <c r="B124" s="264">
        <v>45098</v>
      </c>
      <c r="C124" s="265" t="s">
        <v>428</v>
      </c>
      <c r="D124" s="266">
        <v>0</v>
      </c>
      <c r="E124" s="255">
        <f t="shared" si="6"/>
        <v>0</v>
      </c>
      <c r="F124" s="222">
        <f t="shared" si="5"/>
        <v>0</v>
      </c>
    </row>
    <row r="125" spans="2:6" hidden="1" x14ac:dyDescent="0.3">
      <c r="B125" s="264">
        <v>45099</v>
      </c>
      <c r="C125" s="265" t="s">
        <v>1313</v>
      </c>
      <c r="D125" s="266">
        <v>0</v>
      </c>
      <c r="E125" s="255">
        <f t="shared" si="6"/>
        <v>0</v>
      </c>
      <c r="F125" s="222">
        <f t="shared" si="5"/>
        <v>0</v>
      </c>
    </row>
    <row r="126" spans="2:6" hidden="1" x14ac:dyDescent="0.3">
      <c r="B126" s="264">
        <v>45100</v>
      </c>
      <c r="C126" s="265" t="s">
        <v>429</v>
      </c>
      <c r="D126" s="266">
        <v>0</v>
      </c>
      <c r="E126" s="255">
        <f t="shared" si="6"/>
        <v>0</v>
      </c>
      <c r="F126" s="222">
        <f t="shared" si="5"/>
        <v>0</v>
      </c>
    </row>
    <row r="127" spans="2:6" hidden="1" x14ac:dyDescent="0.3">
      <c r="B127" s="264">
        <v>45101</v>
      </c>
      <c r="C127" s="265" t="s">
        <v>430</v>
      </c>
      <c r="D127" s="266">
        <v>0</v>
      </c>
      <c r="E127" s="255">
        <f t="shared" si="6"/>
        <v>0</v>
      </c>
      <c r="F127" s="222">
        <f t="shared" si="5"/>
        <v>0</v>
      </c>
    </row>
    <row r="128" spans="2:6" hidden="1" x14ac:dyDescent="0.3">
      <c r="B128" s="264">
        <v>45102</v>
      </c>
      <c r="C128" s="265" t="s">
        <v>431</v>
      </c>
      <c r="D128" s="266">
        <v>0</v>
      </c>
      <c r="E128" s="255">
        <f t="shared" si="6"/>
        <v>0</v>
      </c>
      <c r="F128" s="222">
        <f t="shared" si="5"/>
        <v>0</v>
      </c>
    </row>
    <row r="129" spans="2:6" hidden="1" x14ac:dyDescent="0.3">
      <c r="B129" s="264">
        <v>45103</v>
      </c>
      <c r="C129" s="265" t="s">
        <v>432</v>
      </c>
      <c r="D129" s="266">
        <v>0</v>
      </c>
      <c r="E129" s="255">
        <f t="shared" si="6"/>
        <v>0</v>
      </c>
      <c r="F129" s="222">
        <f t="shared" si="5"/>
        <v>0</v>
      </c>
    </row>
    <row r="130" spans="2:6" hidden="1" x14ac:dyDescent="0.3">
      <c r="B130" s="264">
        <v>45104</v>
      </c>
      <c r="C130" s="265" t="s">
        <v>433</v>
      </c>
      <c r="D130" s="266">
        <v>0</v>
      </c>
      <c r="E130" s="255">
        <f t="shared" si="6"/>
        <v>0</v>
      </c>
      <c r="F130" s="222">
        <f t="shared" si="5"/>
        <v>0</v>
      </c>
    </row>
    <row r="131" spans="2:6" hidden="1" x14ac:dyDescent="0.3">
      <c r="B131" s="264">
        <v>45105</v>
      </c>
      <c r="C131" s="265" t="s">
        <v>434</v>
      </c>
      <c r="D131" s="266">
        <v>0</v>
      </c>
      <c r="E131" s="255">
        <f t="shared" si="6"/>
        <v>0</v>
      </c>
      <c r="F131" s="222">
        <f t="shared" si="5"/>
        <v>0</v>
      </c>
    </row>
    <row r="132" spans="2:6" hidden="1" x14ac:dyDescent="0.3">
      <c r="B132" s="264">
        <v>45106</v>
      </c>
      <c r="C132" s="265" t="s">
        <v>435</v>
      </c>
      <c r="D132" s="266">
        <v>0</v>
      </c>
      <c r="E132" s="255">
        <f t="shared" si="6"/>
        <v>0</v>
      </c>
      <c r="F132" s="222">
        <f t="shared" si="5"/>
        <v>0</v>
      </c>
    </row>
    <row r="133" spans="2:6" hidden="1" x14ac:dyDescent="0.3">
      <c r="B133" s="264">
        <v>45107</v>
      </c>
      <c r="C133" s="265" t="s">
        <v>436</v>
      </c>
      <c r="D133" s="266">
        <v>0</v>
      </c>
      <c r="E133" s="255">
        <f t="shared" si="6"/>
        <v>0</v>
      </c>
      <c r="F133" s="222">
        <f t="shared" si="5"/>
        <v>0</v>
      </c>
    </row>
    <row r="134" spans="2:6" hidden="1" x14ac:dyDescent="0.3">
      <c r="B134" s="264">
        <v>45108</v>
      </c>
      <c r="C134" s="265" t="s">
        <v>437</v>
      </c>
      <c r="D134" s="266">
        <v>0</v>
      </c>
      <c r="E134" s="255">
        <f t="shared" si="6"/>
        <v>0</v>
      </c>
      <c r="F134" s="222">
        <f t="shared" si="5"/>
        <v>0</v>
      </c>
    </row>
    <row r="135" spans="2:6" hidden="1" x14ac:dyDescent="0.3">
      <c r="B135" s="264">
        <v>45109</v>
      </c>
      <c r="C135" s="265" t="s">
        <v>438</v>
      </c>
      <c r="D135" s="266">
        <v>0</v>
      </c>
      <c r="E135" s="255">
        <f t="shared" si="6"/>
        <v>0</v>
      </c>
      <c r="F135" s="222">
        <f t="shared" si="5"/>
        <v>0</v>
      </c>
    </row>
    <row r="136" spans="2:6" hidden="1" x14ac:dyDescent="0.3">
      <c r="B136" s="264">
        <v>45110</v>
      </c>
      <c r="C136" s="265" t="s">
        <v>439</v>
      </c>
      <c r="D136" s="266">
        <v>0</v>
      </c>
      <c r="E136" s="255">
        <f t="shared" si="6"/>
        <v>0</v>
      </c>
      <c r="F136" s="222">
        <f t="shared" si="5"/>
        <v>0</v>
      </c>
    </row>
    <row r="137" spans="2:6" hidden="1" x14ac:dyDescent="0.3">
      <c r="B137" s="264">
        <v>45111</v>
      </c>
      <c r="C137" s="265" t="s">
        <v>440</v>
      </c>
      <c r="D137" s="266">
        <v>0</v>
      </c>
      <c r="E137" s="255">
        <f t="shared" si="6"/>
        <v>0</v>
      </c>
      <c r="F137" s="222">
        <f t="shared" si="5"/>
        <v>0</v>
      </c>
    </row>
    <row r="138" spans="2:6" hidden="1" x14ac:dyDescent="0.3">
      <c r="B138" s="264">
        <v>45112</v>
      </c>
      <c r="C138" s="265" t="s">
        <v>441</v>
      </c>
      <c r="D138" s="266">
        <v>0</v>
      </c>
      <c r="E138" s="255">
        <f t="shared" si="6"/>
        <v>0</v>
      </c>
      <c r="F138" s="222">
        <f t="shared" si="5"/>
        <v>0</v>
      </c>
    </row>
    <row r="139" spans="2:6" hidden="1" x14ac:dyDescent="0.3">
      <c r="B139" s="264">
        <v>45113</v>
      </c>
      <c r="C139" s="265" t="s">
        <v>442</v>
      </c>
      <c r="D139" s="266">
        <v>0</v>
      </c>
      <c r="E139" s="255">
        <f t="shared" si="6"/>
        <v>0</v>
      </c>
      <c r="F139" s="222">
        <f t="shared" si="5"/>
        <v>0</v>
      </c>
    </row>
    <row r="140" spans="2:6" hidden="1" x14ac:dyDescent="0.3">
      <c r="B140" s="264">
        <v>45114</v>
      </c>
      <c r="C140" s="265" t="s">
        <v>443</v>
      </c>
      <c r="D140" s="266">
        <v>0</v>
      </c>
      <c r="E140" s="255">
        <f t="shared" si="6"/>
        <v>0</v>
      </c>
      <c r="F140" s="222">
        <f t="shared" si="5"/>
        <v>0</v>
      </c>
    </row>
    <row r="141" spans="2:6" x14ac:dyDescent="0.3">
      <c r="B141" s="264">
        <v>45115</v>
      </c>
      <c r="C141" s="265" t="s">
        <v>444</v>
      </c>
      <c r="D141" s="266">
        <v>3600</v>
      </c>
      <c r="E141" s="255">
        <f t="shared" si="6"/>
        <v>1</v>
      </c>
      <c r="F141" s="222">
        <f t="shared" si="5"/>
        <v>1</v>
      </c>
    </row>
    <row r="142" spans="2:6" hidden="1" x14ac:dyDescent="0.3">
      <c r="B142" s="264">
        <v>45116</v>
      </c>
      <c r="C142" s="265" t="s">
        <v>445</v>
      </c>
      <c r="D142" s="266">
        <v>0</v>
      </c>
      <c r="E142" s="255">
        <f t="shared" si="6"/>
        <v>0</v>
      </c>
      <c r="F142" s="222">
        <f t="shared" ref="F142:F204" si="7">IF(D142=0,0,1)</f>
        <v>0</v>
      </c>
    </row>
    <row r="143" spans="2:6" hidden="1" x14ac:dyDescent="0.3">
      <c r="B143" s="264">
        <v>45117</v>
      </c>
      <c r="C143" s="265" t="s">
        <v>446</v>
      </c>
      <c r="D143" s="266">
        <v>0</v>
      </c>
      <c r="E143" s="255">
        <f t="shared" si="6"/>
        <v>0</v>
      </c>
      <c r="F143" s="222">
        <f t="shared" si="7"/>
        <v>0</v>
      </c>
    </row>
    <row r="144" spans="2:6" hidden="1" x14ac:dyDescent="0.3">
      <c r="B144" s="264">
        <v>45118</v>
      </c>
      <c r="C144" s="265" t="s">
        <v>447</v>
      </c>
      <c r="D144" s="266">
        <v>0</v>
      </c>
      <c r="E144" s="255">
        <f t="shared" si="6"/>
        <v>0</v>
      </c>
      <c r="F144" s="222">
        <f t="shared" si="7"/>
        <v>0</v>
      </c>
    </row>
    <row r="145" spans="2:6" hidden="1" x14ac:dyDescent="0.3">
      <c r="B145" s="264">
        <v>45119</v>
      </c>
      <c r="C145" s="265" t="s">
        <v>448</v>
      </c>
      <c r="D145" s="266">
        <v>0</v>
      </c>
      <c r="E145" s="255">
        <f t="shared" si="6"/>
        <v>0</v>
      </c>
      <c r="F145" s="222">
        <f t="shared" si="7"/>
        <v>0</v>
      </c>
    </row>
    <row r="146" spans="2:6" hidden="1" x14ac:dyDescent="0.3">
      <c r="B146" s="264">
        <v>45120</v>
      </c>
      <c r="C146" s="265" t="s">
        <v>449</v>
      </c>
      <c r="D146" s="266">
        <v>0</v>
      </c>
      <c r="E146" s="255">
        <f t="shared" si="6"/>
        <v>0</v>
      </c>
      <c r="F146" s="222">
        <f t="shared" si="7"/>
        <v>0</v>
      </c>
    </row>
    <row r="147" spans="2:6" hidden="1" x14ac:dyDescent="0.3">
      <c r="B147" s="264">
        <v>45121</v>
      </c>
      <c r="C147" s="265" t="s">
        <v>450</v>
      </c>
      <c r="D147" s="266">
        <v>0</v>
      </c>
      <c r="E147" s="255">
        <f t="shared" si="6"/>
        <v>0</v>
      </c>
      <c r="F147" s="222">
        <f t="shared" si="7"/>
        <v>0</v>
      </c>
    </row>
    <row r="148" spans="2:6" hidden="1" x14ac:dyDescent="0.3">
      <c r="B148" s="264">
        <v>45122</v>
      </c>
      <c r="C148" s="265" t="s">
        <v>451</v>
      </c>
      <c r="D148" s="266">
        <v>0</v>
      </c>
      <c r="E148" s="255">
        <f t="shared" si="6"/>
        <v>0</v>
      </c>
      <c r="F148" s="222">
        <f t="shared" si="7"/>
        <v>0</v>
      </c>
    </row>
    <row r="149" spans="2:6" x14ac:dyDescent="0.3">
      <c r="B149" s="264">
        <v>45123</v>
      </c>
      <c r="C149" s="265" t="s">
        <v>452</v>
      </c>
      <c r="D149" s="266">
        <v>10000</v>
      </c>
      <c r="E149" s="255">
        <f t="shared" si="6"/>
        <v>1</v>
      </c>
      <c r="F149" s="222">
        <f t="shared" si="7"/>
        <v>1</v>
      </c>
    </row>
    <row r="150" spans="2:6" hidden="1" x14ac:dyDescent="0.3">
      <c r="B150" s="264">
        <v>45124</v>
      </c>
      <c r="C150" s="265" t="s">
        <v>453</v>
      </c>
      <c r="D150" s="266">
        <v>0</v>
      </c>
      <c r="E150" s="255">
        <f t="shared" si="6"/>
        <v>0</v>
      </c>
      <c r="F150" s="222">
        <f t="shared" si="7"/>
        <v>0</v>
      </c>
    </row>
    <row r="151" spans="2:6" hidden="1" x14ac:dyDescent="0.3">
      <c r="B151" s="264">
        <v>45125</v>
      </c>
      <c r="C151" s="265" t="s">
        <v>454</v>
      </c>
      <c r="D151" s="266">
        <v>0</v>
      </c>
      <c r="E151" s="255">
        <f t="shared" si="6"/>
        <v>0</v>
      </c>
      <c r="F151" s="222">
        <f t="shared" si="7"/>
        <v>0</v>
      </c>
    </row>
    <row r="152" spans="2:6" hidden="1" x14ac:dyDescent="0.3">
      <c r="B152" s="264">
        <v>45126</v>
      </c>
      <c r="C152" s="265" t="s">
        <v>455</v>
      </c>
      <c r="D152" s="266">
        <v>0</v>
      </c>
      <c r="E152" s="255">
        <f t="shared" ref="E152:E213" si="8">IF(D152=0,0,1)</f>
        <v>0</v>
      </c>
      <c r="F152" s="222">
        <f t="shared" si="7"/>
        <v>0</v>
      </c>
    </row>
    <row r="153" spans="2:6" hidden="1" x14ac:dyDescent="0.3">
      <c r="B153" s="264">
        <v>45127</v>
      </c>
      <c r="C153" s="265" t="s">
        <v>456</v>
      </c>
      <c r="D153" s="266">
        <v>0</v>
      </c>
      <c r="E153" s="255">
        <f t="shared" si="8"/>
        <v>0</v>
      </c>
      <c r="F153" s="222">
        <f t="shared" si="7"/>
        <v>0</v>
      </c>
    </row>
    <row r="154" spans="2:6" hidden="1" x14ac:dyDescent="0.3">
      <c r="B154" s="264">
        <v>45129</v>
      </c>
      <c r="C154" s="265" t="s">
        <v>580</v>
      </c>
      <c r="D154" s="266">
        <v>0</v>
      </c>
      <c r="E154" s="255">
        <f t="shared" si="8"/>
        <v>0</v>
      </c>
      <c r="F154" s="222">
        <f t="shared" si="7"/>
        <v>0</v>
      </c>
    </row>
    <row r="155" spans="2:6" x14ac:dyDescent="0.3">
      <c r="B155" s="264">
        <v>46000</v>
      </c>
      <c r="C155" s="265" t="s">
        <v>42</v>
      </c>
      <c r="D155" s="266">
        <v>438277</v>
      </c>
      <c r="E155" s="255">
        <f t="shared" si="8"/>
        <v>1</v>
      </c>
      <c r="F155" s="222">
        <f t="shared" si="7"/>
        <v>1</v>
      </c>
    </row>
    <row r="156" spans="2:6" hidden="1" x14ac:dyDescent="0.3">
      <c r="B156" s="264">
        <v>46101</v>
      </c>
      <c r="C156" s="265" t="s">
        <v>457</v>
      </c>
      <c r="D156" s="266">
        <v>0</v>
      </c>
      <c r="E156" s="255">
        <f t="shared" si="8"/>
        <v>0</v>
      </c>
      <c r="F156" s="222">
        <f t="shared" si="7"/>
        <v>0</v>
      </c>
    </row>
    <row r="157" spans="2:6" hidden="1" x14ac:dyDescent="0.3">
      <c r="B157" s="264">
        <v>46102</v>
      </c>
      <c r="C157" s="265" t="s">
        <v>458</v>
      </c>
      <c r="D157" s="266">
        <v>0</v>
      </c>
      <c r="E157" s="255">
        <f t="shared" si="8"/>
        <v>0</v>
      </c>
      <c r="F157" s="222">
        <f t="shared" si="7"/>
        <v>0</v>
      </c>
    </row>
    <row r="158" spans="2:6" hidden="1" x14ac:dyDescent="0.3">
      <c r="B158" s="264">
        <v>46103</v>
      </c>
      <c r="C158" s="265" t="s">
        <v>459</v>
      </c>
      <c r="D158" s="266">
        <v>0</v>
      </c>
      <c r="E158" s="255">
        <f t="shared" si="8"/>
        <v>0</v>
      </c>
      <c r="F158" s="222">
        <f t="shared" si="7"/>
        <v>0</v>
      </c>
    </row>
    <row r="159" spans="2:6" hidden="1" x14ac:dyDescent="0.3">
      <c r="B159" s="264">
        <v>46104</v>
      </c>
      <c r="C159" s="265" t="s">
        <v>460</v>
      </c>
      <c r="D159" s="266">
        <v>0</v>
      </c>
      <c r="E159" s="255">
        <f t="shared" si="8"/>
        <v>0</v>
      </c>
      <c r="F159" s="222">
        <f t="shared" si="7"/>
        <v>0</v>
      </c>
    </row>
    <row r="160" spans="2:6" hidden="1" x14ac:dyDescent="0.3">
      <c r="B160" s="264">
        <v>46105</v>
      </c>
      <c r="C160" s="265" t="s">
        <v>461</v>
      </c>
      <c r="D160" s="266">
        <v>0</v>
      </c>
      <c r="E160" s="255">
        <f t="shared" si="8"/>
        <v>0</v>
      </c>
      <c r="F160" s="222">
        <f t="shared" si="7"/>
        <v>0</v>
      </c>
    </row>
    <row r="161" spans="2:6" hidden="1" x14ac:dyDescent="0.3">
      <c r="B161" s="264">
        <v>46106</v>
      </c>
      <c r="C161" s="265" t="s">
        <v>462</v>
      </c>
      <c r="D161" s="266">
        <v>0</v>
      </c>
      <c r="E161" s="255">
        <f t="shared" si="8"/>
        <v>0</v>
      </c>
      <c r="F161" s="222">
        <f t="shared" si="7"/>
        <v>0</v>
      </c>
    </row>
    <row r="162" spans="2:6" hidden="1" x14ac:dyDescent="0.3">
      <c r="B162" s="264">
        <v>46107</v>
      </c>
      <c r="C162" s="265" t="s">
        <v>463</v>
      </c>
      <c r="D162" s="266">
        <v>0</v>
      </c>
      <c r="E162" s="255">
        <f t="shared" si="8"/>
        <v>0</v>
      </c>
      <c r="F162" s="222">
        <f t="shared" si="7"/>
        <v>0</v>
      </c>
    </row>
    <row r="163" spans="2:6" hidden="1" x14ac:dyDescent="0.3">
      <c r="B163" s="264">
        <v>46108</v>
      </c>
      <c r="C163" s="265" t="s">
        <v>464</v>
      </c>
      <c r="D163" s="266">
        <v>0</v>
      </c>
      <c r="E163" s="255">
        <f t="shared" si="8"/>
        <v>0</v>
      </c>
      <c r="F163" s="222">
        <f t="shared" si="7"/>
        <v>0</v>
      </c>
    </row>
    <row r="164" spans="2:6" hidden="1" x14ac:dyDescent="0.3">
      <c r="B164" s="264">
        <v>46109</v>
      </c>
      <c r="C164" s="265" t="s">
        <v>465</v>
      </c>
      <c r="D164" s="266">
        <v>0</v>
      </c>
      <c r="E164" s="255">
        <f t="shared" si="8"/>
        <v>0</v>
      </c>
      <c r="F164" s="222">
        <f t="shared" si="7"/>
        <v>0</v>
      </c>
    </row>
    <row r="165" spans="2:6" hidden="1" x14ac:dyDescent="0.3">
      <c r="B165" s="264">
        <v>46110</v>
      </c>
      <c r="C165" s="265" t="s">
        <v>466</v>
      </c>
      <c r="D165" s="266">
        <v>0</v>
      </c>
      <c r="E165" s="255">
        <f t="shared" si="8"/>
        <v>0</v>
      </c>
      <c r="F165" s="222">
        <f t="shared" si="7"/>
        <v>0</v>
      </c>
    </row>
    <row r="166" spans="2:6" hidden="1" x14ac:dyDescent="0.3">
      <c r="B166" s="264">
        <v>46111</v>
      </c>
      <c r="C166" s="265" t="s">
        <v>467</v>
      </c>
      <c r="D166" s="266">
        <v>0</v>
      </c>
      <c r="E166" s="255">
        <f t="shared" si="8"/>
        <v>0</v>
      </c>
      <c r="F166" s="222">
        <f t="shared" si="7"/>
        <v>0</v>
      </c>
    </row>
    <row r="167" spans="2:6" x14ac:dyDescent="0.3">
      <c r="B167" s="264">
        <v>46112</v>
      </c>
      <c r="C167" s="265" t="s">
        <v>468</v>
      </c>
      <c r="D167" s="266">
        <v>2204</v>
      </c>
      <c r="E167" s="255">
        <f t="shared" si="8"/>
        <v>1</v>
      </c>
      <c r="F167" s="222">
        <f t="shared" si="7"/>
        <v>1</v>
      </c>
    </row>
    <row r="168" spans="2:6" hidden="1" x14ac:dyDescent="0.3">
      <c r="B168" s="264">
        <v>46113</v>
      </c>
      <c r="C168" s="265" t="s">
        <v>469</v>
      </c>
      <c r="D168" s="266">
        <v>0</v>
      </c>
      <c r="E168" s="255">
        <f t="shared" si="8"/>
        <v>0</v>
      </c>
      <c r="F168" s="222">
        <f t="shared" si="7"/>
        <v>0</v>
      </c>
    </row>
    <row r="169" spans="2:6" x14ac:dyDescent="0.3">
      <c r="B169" s="264">
        <v>46114</v>
      </c>
      <c r="C169" s="265" t="s">
        <v>470</v>
      </c>
      <c r="D169" s="266">
        <v>17241</v>
      </c>
      <c r="E169" s="255">
        <f t="shared" si="8"/>
        <v>1</v>
      </c>
      <c r="F169" s="222">
        <f t="shared" si="7"/>
        <v>1</v>
      </c>
    </row>
    <row r="170" spans="2:6" x14ac:dyDescent="0.3">
      <c r="B170" s="264">
        <v>46115</v>
      </c>
      <c r="C170" s="265" t="s">
        <v>471</v>
      </c>
      <c r="D170" s="266">
        <v>5000</v>
      </c>
      <c r="E170" s="255">
        <f t="shared" si="8"/>
        <v>1</v>
      </c>
      <c r="F170" s="222">
        <f t="shared" si="7"/>
        <v>1</v>
      </c>
    </row>
    <row r="171" spans="2:6" hidden="1" x14ac:dyDescent="0.3">
      <c r="B171" s="264">
        <v>46117</v>
      </c>
      <c r="C171" s="265" t="s">
        <v>472</v>
      </c>
      <c r="D171" s="266">
        <v>0</v>
      </c>
      <c r="E171" s="255">
        <f t="shared" si="8"/>
        <v>0</v>
      </c>
      <c r="F171" s="222">
        <f t="shared" si="7"/>
        <v>0</v>
      </c>
    </row>
    <row r="172" spans="2:6" hidden="1" x14ac:dyDescent="0.3">
      <c r="B172" s="264">
        <v>46118</v>
      </c>
      <c r="C172" s="265" t="s">
        <v>473</v>
      </c>
      <c r="D172" s="266">
        <v>0</v>
      </c>
      <c r="E172" s="255">
        <f t="shared" si="8"/>
        <v>0</v>
      </c>
      <c r="F172" s="222">
        <f t="shared" si="7"/>
        <v>0</v>
      </c>
    </row>
    <row r="173" spans="2:6" hidden="1" x14ac:dyDescent="0.3">
      <c r="B173" s="264">
        <v>46119</v>
      </c>
      <c r="C173" s="265" t="s">
        <v>474</v>
      </c>
      <c r="D173" s="266">
        <v>0</v>
      </c>
      <c r="E173" s="255">
        <f t="shared" si="8"/>
        <v>0</v>
      </c>
      <c r="F173" s="222">
        <f t="shared" si="7"/>
        <v>0</v>
      </c>
    </row>
    <row r="174" spans="2:6" hidden="1" x14ac:dyDescent="0.3">
      <c r="B174" s="264">
        <v>46120</v>
      </c>
      <c r="C174" s="265" t="s">
        <v>475</v>
      </c>
      <c r="D174" s="266">
        <v>0</v>
      </c>
      <c r="E174" s="255">
        <f t="shared" si="8"/>
        <v>0</v>
      </c>
      <c r="F174" s="222">
        <f t="shared" si="7"/>
        <v>0</v>
      </c>
    </row>
    <row r="175" spans="2:6" hidden="1" x14ac:dyDescent="0.3">
      <c r="B175" s="264">
        <v>46121</v>
      </c>
      <c r="C175" s="265" t="s">
        <v>476</v>
      </c>
      <c r="D175" s="266">
        <v>0</v>
      </c>
      <c r="E175" s="255">
        <f t="shared" si="8"/>
        <v>0</v>
      </c>
      <c r="F175" s="222">
        <f t="shared" si="7"/>
        <v>0</v>
      </c>
    </row>
    <row r="176" spans="2:6" hidden="1" x14ac:dyDescent="0.3">
      <c r="B176" s="264">
        <v>46122</v>
      </c>
      <c r="C176" s="265" t="s">
        <v>477</v>
      </c>
      <c r="D176" s="266">
        <v>0</v>
      </c>
      <c r="E176" s="255">
        <f t="shared" si="8"/>
        <v>0</v>
      </c>
      <c r="F176" s="222">
        <f t="shared" si="7"/>
        <v>0</v>
      </c>
    </row>
    <row r="177" spans="2:6" hidden="1" x14ac:dyDescent="0.3">
      <c r="B177" s="264">
        <v>46200</v>
      </c>
      <c r="C177" s="265" t="s">
        <v>577</v>
      </c>
      <c r="D177" s="266">
        <v>0</v>
      </c>
      <c r="E177" s="255">
        <f t="shared" si="8"/>
        <v>0</v>
      </c>
      <c r="F177" s="222">
        <f t="shared" si="7"/>
        <v>0</v>
      </c>
    </row>
    <row r="178" spans="2:6" x14ac:dyDescent="0.3">
      <c r="B178" s="264">
        <v>46301</v>
      </c>
      <c r="C178" s="265" t="s">
        <v>478</v>
      </c>
      <c r="D178" s="266">
        <v>155827</v>
      </c>
      <c r="E178" s="255">
        <f t="shared" si="8"/>
        <v>1</v>
      </c>
      <c r="F178" s="222">
        <f t="shared" si="7"/>
        <v>1</v>
      </c>
    </row>
    <row r="179" spans="2:6" hidden="1" x14ac:dyDescent="0.3">
      <c r="B179" s="264">
        <v>46302</v>
      </c>
      <c r="C179" s="265" t="s">
        <v>479</v>
      </c>
      <c r="D179" s="266">
        <v>0</v>
      </c>
      <c r="E179" s="255">
        <f t="shared" si="8"/>
        <v>0</v>
      </c>
      <c r="F179" s="222">
        <f t="shared" si="7"/>
        <v>0</v>
      </c>
    </row>
    <row r="180" spans="2:6" hidden="1" x14ac:dyDescent="0.3">
      <c r="B180" s="264">
        <v>46303</v>
      </c>
      <c r="C180" s="265" t="s">
        <v>324</v>
      </c>
      <c r="D180" s="266">
        <v>0</v>
      </c>
      <c r="E180" s="255">
        <f t="shared" si="8"/>
        <v>0</v>
      </c>
      <c r="F180" s="222">
        <f t="shared" si="7"/>
        <v>0</v>
      </c>
    </row>
    <row r="181" spans="2:6" hidden="1" x14ac:dyDescent="0.3">
      <c r="B181" s="264">
        <v>46601</v>
      </c>
      <c r="C181" s="265" t="s">
        <v>480</v>
      </c>
      <c r="D181" s="266">
        <v>0</v>
      </c>
      <c r="E181" s="255">
        <f t="shared" si="8"/>
        <v>0</v>
      </c>
      <c r="F181" s="222">
        <f t="shared" si="7"/>
        <v>0</v>
      </c>
    </row>
    <row r="182" spans="2:6" hidden="1" x14ac:dyDescent="0.3">
      <c r="B182" s="264">
        <v>47000</v>
      </c>
      <c r="C182" s="265" t="s">
        <v>481</v>
      </c>
      <c r="D182" s="266">
        <v>0</v>
      </c>
      <c r="E182" s="255">
        <f t="shared" si="8"/>
        <v>0</v>
      </c>
      <c r="F182" s="222">
        <f t="shared" si="7"/>
        <v>0</v>
      </c>
    </row>
    <row r="183" spans="2:6" hidden="1" x14ac:dyDescent="0.3">
      <c r="B183" s="264">
        <v>48001</v>
      </c>
      <c r="C183" s="265" t="s">
        <v>325</v>
      </c>
      <c r="D183" s="266">
        <v>0</v>
      </c>
      <c r="E183" s="255">
        <f t="shared" si="8"/>
        <v>0</v>
      </c>
      <c r="F183" s="222">
        <f t="shared" si="7"/>
        <v>0</v>
      </c>
    </row>
    <row r="184" spans="2:6" hidden="1" x14ac:dyDescent="0.3">
      <c r="B184" s="264">
        <v>48002</v>
      </c>
      <c r="C184" s="265" t="s">
        <v>104</v>
      </c>
      <c r="D184" s="266">
        <v>0</v>
      </c>
      <c r="E184" s="255">
        <f t="shared" si="8"/>
        <v>0</v>
      </c>
      <c r="F184" s="222">
        <f t="shared" si="7"/>
        <v>0</v>
      </c>
    </row>
    <row r="185" spans="2:6" hidden="1" x14ac:dyDescent="0.3">
      <c r="B185" s="264">
        <v>48003</v>
      </c>
      <c r="C185" s="265" t="s">
        <v>482</v>
      </c>
      <c r="D185" s="266">
        <v>0</v>
      </c>
      <c r="E185" s="255">
        <f t="shared" si="8"/>
        <v>0</v>
      </c>
      <c r="F185" s="222">
        <f t="shared" si="7"/>
        <v>0</v>
      </c>
    </row>
    <row r="186" spans="2:6" hidden="1" x14ac:dyDescent="0.3">
      <c r="B186" s="264">
        <v>48004</v>
      </c>
      <c r="C186" s="265" t="s">
        <v>483</v>
      </c>
      <c r="D186" s="266">
        <v>0</v>
      </c>
      <c r="E186" s="255">
        <f t="shared" si="8"/>
        <v>0</v>
      </c>
      <c r="F186" s="222">
        <f t="shared" si="7"/>
        <v>0</v>
      </c>
    </row>
    <row r="187" spans="2:6" hidden="1" x14ac:dyDescent="0.3">
      <c r="B187" s="264">
        <v>48005</v>
      </c>
      <c r="C187" s="265" t="s">
        <v>484</v>
      </c>
      <c r="D187" s="266">
        <v>0</v>
      </c>
      <c r="E187" s="255">
        <f t="shared" si="8"/>
        <v>0</v>
      </c>
      <c r="F187" s="222">
        <f t="shared" si="7"/>
        <v>0</v>
      </c>
    </row>
    <row r="188" spans="2:6" hidden="1" x14ac:dyDescent="0.3">
      <c r="B188" s="264">
        <v>48006</v>
      </c>
      <c r="C188" s="265" t="s">
        <v>485</v>
      </c>
      <c r="D188" s="266">
        <v>0</v>
      </c>
      <c r="E188" s="255">
        <f t="shared" si="8"/>
        <v>0</v>
      </c>
      <c r="F188" s="222">
        <f t="shared" si="7"/>
        <v>0</v>
      </c>
    </row>
    <row r="189" spans="2:6" hidden="1" x14ac:dyDescent="0.3">
      <c r="B189" s="264">
        <v>48007</v>
      </c>
      <c r="C189" s="265" t="s">
        <v>486</v>
      </c>
      <c r="D189" s="266">
        <v>0</v>
      </c>
      <c r="E189" s="255">
        <f t="shared" si="8"/>
        <v>0</v>
      </c>
      <c r="F189" s="222">
        <f t="shared" si="7"/>
        <v>0</v>
      </c>
    </row>
    <row r="190" spans="2:6" hidden="1" x14ac:dyDescent="0.3">
      <c r="B190" s="264">
        <v>48008</v>
      </c>
      <c r="C190" s="265" t="s">
        <v>487</v>
      </c>
      <c r="D190" s="266">
        <v>0</v>
      </c>
      <c r="E190" s="255">
        <f t="shared" si="8"/>
        <v>0</v>
      </c>
      <c r="F190" s="222">
        <f t="shared" si="7"/>
        <v>0</v>
      </c>
    </row>
    <row r="191" spans="2:6" hidden="1" x14ac:dyDescent="0.3">
      <c r="B191" s="264">
        <v>48009</v>
      </c>
      <c r="C191" s="265" t="s">
        <v>488</v>
      </c>
      <c r="D191" s="266">
        <v>0</v>
      </c>
      <c r="E191" s="255">
        <f t="shared" si="8"/>
        <v>0</v>
      </c>
      <c r="F191" s="222">
        <f t="shared" si="7"/>
        <v>0</v>
      </c>
    </row>
    <row r="192" spans="2:6" hidden="1" x14ac:dyDescent="0.3">
      <c r="B192" s="264">
        <v>48010</v>
      </c>
      <c r="C192" s="265" t="s">
        <v>489</v>
      </c>
      <c r="D192" s="266">
        <v>0</v>
      </c>
      <c r="E192" s="255">
        <f t="shared" si="8"/>
        <v>0</v>
      </c>
      <c r="F192" s="222">
        <f t="shared" si="7"/>
        <v>0</v>
      </c>
    </row>
    <row r="193" spans="1:6" hidden="1" x14ac:dyDescent="0.3">
      <c r="B193" s="264">
        <v>48011</v>
      </c>
      <c r="C193" s="265" t="s">
        <v>576</v>
      </c>
      <c r="D193" s="266">
        <v>0</v>
      </c>
      <c r="E193" s="255">
        <f t="shared" si="8"/>
        <v>0</v>
      </c>
      <c r="F193" s="222">
        <f t="shared" si="7"/>
        <v>0</v>
      </c>
    </row>
    <row r="194" spans="1:6" hidden="1" x14ac:dyDescent="0.3">
      <c r="B194" s="264">
        <v>49700</v>
      </c>
      <c r="C194" s="265" t="s">
        <v>490</v>
      </c>
      <c r="D194" s="266">
        <v>0</v>
      </c>
      <c r="E194" s="255">
        <f t="shared" si="8"/>
        <v>0</v>
      </c>
      <c r="F194" s="222">
        <f t="shared" si="7"/>
        <v>0</v>
      </c>
    </row>
    <row r="195" spans="1:6" x14ac:dyDescent="0.3">
      <c r="E195" s="255">
        <v>1</v>
      </c>
      <c r="F195" s="222">
        <v>1</v>
      </c>
    </row>
    <row r="196" spans="1:6" s="272" customFormat="1" ht="18" customHeight="1" x14ac:dyDescent="0.3">
      <c r="B196" s="268"/>
      <c r="C196" s="221" t="s">
        <v>584</v>
      </c>
      <c r="D196" s="269">
        <f>SUM(D74:D195)</f>
        <v>6404302.0100000007</v>
      </c>
      <c r="E196" s="275">
        <f t="shared" ref="E196:E198" si="9">IF(D196=0,0,1)</f>
        <v>1</v>
      </c>
      <c r="F196" s="271">
        <f t="shared" si="7"/>
        <v>1</v>
      </c>
    </row>
    <row r="197" spans="1:6" x14ac:dyDescent="0.3">
      <c r="E197" s="255">
        <v>1</v>
      </c>
      <c r="F197" s="222">
        <v>1</v>
      </c>
    </row>
    <row r="198" spans="1:6" s="272" customFormat="1" ht="18" customHeight="1" x14ac:dyDescent="0.3">
      <c r="A198" s="270"/>
      <c r="B198" s="219" t="s">
        <v>378</v>
      </c>
      <c r="C198" s="280" t="s">
        <v>601</v>
      </c>
      <c r="D198" s="80" t="s">
        <v>377</v>
      </c>
      <c r="E198" s="275">
        <f t="shared" si="9"/>
        <v>1</v>
      </c>
      <c r="F198" s="271">
        <f t="shared" si="7"/>
        <v>1</v>
      </c>
    </row>
    <row r="199" spans="1:6" x14ac:dyDescent="0.3">
      <c r="E199" s="255">
        <v>1</v>
      </c>
      <c r="F199" s="222">
        <f t="shared" si="7"/>
        <v>0</v>
      </c>
    </row>
    <row r="200" spans="1:6" x14ac:dyDescent="0.3">
      <c r="B200" s="264">
        <v>52000</v>
      </c>
      <c r="C200" s="265" t="s">
        <v>491</v>
      </c>
      <c r="D200" s="266">
        <v>35000</v>
      </c>
      <c r="E200" s="255">
        <f t="shared" si="8"/>
        <v>1</v>
      </c>
      <c r="F200" s="222">
        <f t="shared" si="7"/>
        <v>1</v>
      </c>
    </row>
    <row r="201" spans="1:6" x14ac:dyDescent="0.3">
      <c r="B201" s="264">
        <v>54100</v>
      </c>
      <c r="C201" s="265" t="s">
        <v>43</v>
      </c>
      <c r="D201" s="266">
        <v>12000</v>
      </c>
      <c r="E201" s="255">
        <f t="shared" si="8"/>
        <v>1</v>
      </c>
      <c r="F201" s="222">
        <f t="shared" si="7"/>
        <v>1</v>
      </c>
    </row>
    <row r="202" spans="1:6" hidden="1" x14ac:dyDescent="0.3">
      <c r="B202" s="264">
        <v>54200</v>
      </c>
      <c r="C202" s="265" t="s">
        <v>492</v>
      </c>
      <c r="D202" s="266">
        <v>0</v>
      </c>
      <c r="E202" s="255">
        <f t="shared" si="8"/>
        <v>0</v>
      </c>
      <c r="F202" s="222">
        <f t="shared" si="7"/>
        <v>0</v>
      </c>
    </row>
    <row r="203" spans="1:6" x14ac:dyDescent="0.3">
      <c r="B203" s="264">
        <v>55000</v>
      </c>
      <c r="C203" s="265" t="s">
        <v>326</v>
      </c>
      <c r="D203" s="266">
        <v>18126</v>
      </c>
      <c r="E203" s="255">
        <f t="shared" si="8"/>
        <v>1</v>
      </c>
      <c r="F203" s="222">
        <f t="shared" si="7"/>
        <v>1</v>
      </c>
    </row>
    <row r="204" spans="1:6" x14ac:dyDescent="0.3">
      <c r="B204" s="264">
        <v>55001</v>
      </c>
      <c r="C204" s="265" t="s">
        <v>493</v>
      </c>
      <c r="D204" s="266">
        <v>15050</v>
      </c>
      <c r="E204" s="255">
        <f t="shared" si="8"/>
        <v>1</v>
      </c>
      <c r="F204" s="222">
        <f t="shared" si="7"/>
        <v>1</v>
      </c>
    </row>
    <row r="205" spans="1:6" x14ac:dyDescent="0.3">
      <c r="B205" s="264">
        <v>55400</v>
      </c>
      <c r="C205" s="265" t="s">
        <v>494</v>
      </c>
      <c r="D205" s="266">
        <v>7100</v>
      </c>
      <c r="E205" s="255">
        <f t="shared" si="8"/>
        <v>1</v>
      </c>
      <c r="F205" s="222">
        <f t="shared" ref="F205:F268" si="10">IF(D205=0,0,1)</f>
        <v>1</v>
      </c>
    </row>
    <row r="206" spans="1:6" hidden="1" x14ac:dyDescent="0.3">
      <c r="B206" s="264">
        <v>59900</v>
      </c>
      <c r="C206" s="265" t="s">
        <v>495</v>
      </c>
      <c r="D206" s="266">
        <v>0</v>
      </c>
      <c r="E206" s="255">
        <f t="shared" si="8"/>
        <v>0</v>
      </c>
      <c r="F206" s="222">
        <f t="shared" si="10"/>
        <v>0</v>
      </c>
    </row>
    <row r="207" spans="1:6" x14ac:dyDescent="0.3">
      <c r="E207" s="255">
        <v>1</v>
      </c>
      <c r="F207" s="222">
        <v>1</v>
      </c>
    </row>
    <row r="208" spans="1:6" s="272" customFormat="1" ht="18" customHeight="1" x14ac:dyDescent="0.3">
      <c r="B208" s="268"/>
      <c r="C208" s="221" t="s">
        <v>595</v>
      </c>
      <c r="D208" s="269">
        <f>SUM(D200:D207)</f>
        <v>87276</v>
      </c>
      <c r="E208" s="275">
        <f t="shared" ref="E208" si="11">IF(D208=0,0,1)</f>
        <v>1</v>
      </c>
      <c r="F208" s="271">
        <f t="shared" si="10"/>
        <v>1</v>
      </c>
    </row>
    <row r="209" spans="1:15" x14ac:dyDescent="0.3">
      <c r="E209" s="255">
        <v>1</v>
      </c>
      <c r="F209" s="222">
        <v>1</v>
      </c>
    </row>
    <row r="210" spans="1:15" s="272" customFormat="1" ht="18" customHeight="1" x14ac:dyDescent="0.3">
      <c r="A210" s="270"/>
      <c r="B210" s="219" t="s">
        <v>378</v>
      </c>
      <c r="C210" s="280" t="s">
        <v>602</v>
      </c>
      <c r="D210" s="80" t="s">
        <v>377</v>
      </c>
      <c r="E210" s="275">
        <f t="shared" si="8"/>
        <v>1</v>
      </c>
      <c r="F210" s="271">
        <f t="shared" si="10"/>
        <v>1</v>
      </c>
    </row>
    <row r="211" spans="1:15" x14ac:dyDescent="0.3">
      <c r="E211" s="255">
        <v>1</v>
      </c>
      <c r="F211" s="222">
        <f t="shared" si="10"/>
        <v>0</v>
      </c>
    </row>
    <row r="212" spans="1:15" hidden="1" x14ac:dyDescent="0.3">
      <c r="B212" s="264">
        <v>60300</v>
      </c>
      <c r="C212" s="265" t="s">
        <v>496</v>
      </c>
      <c r="D212" s="266">
        <v>0</v>
      </c>
      <c r="E212" s="255">
        <f t="shared" si="8"/>
        <v>0</v>
      </c>
      <c r="F212" s="222">
        <v>1</v>
      </c>
    </row>
    <row r="213" spans="1:15" hidden="1" x14ac:dyDescent="0.3">
      <c r="B213" s="264">
        <v>61900</v>
      </c>
      <c r="C213" s="265" t="s">
        <v>497</v>
      </c>
      <c r="D213" s="266">
        <v>0</v>
      </c>
      <c r="E213" s="255">
        <f t="shared" si="8"/>
        <v>0</v>
      </c>
      <c r="F213" s="222">
        <v>1</v>
      </c>
    </row>
    <row r="214" spans="1:15" x14ac:dyDescent="0.3">
      <c r="E214" s="255">
        <v>1</v>
      </c>
      <c r="F214" s="222">
        <v>1</v>
      </c>
    </row>
    <row r="215" spans="1:15" s="272" customFormat="1" ht="18" customHeight="1" x14ac:dyDescent="0.3">
      <c r="B215" s="268"/>
      <c r="C215" s="221" t="s">
        <v>594</v>
      </c>
      <c r="D215" s="269">
        <f>SUM(D212:D214)</f>
        <v>0</v>
      </c>
      <c r="E215" s="275">
        <v>1</v>
      </c>
      <c r="F215" s="271">
        <v>1</v>
      </c>
    </row>
    <row r="216" spans="1:15" x14ac:dyDescent="0.3">
      <c r="E216" s="255">
        <v>1</v>
      </c>
      <c r="F216" s="222">
        <v>1</v>
      </c>
    </row>
    <row r="217" spans="1:15" s="272" customFormat="1" ht="18" customHeight="1" x14ac:dyDescent="0.3">
      <c r="A217" s="270"/>
      <c r="B217" s="219" t="s">
        <v>378</v>
      </c>
      <c r="C217" s="280" t="s">
        <v>603</v>
      </c>
      <c r="D217" s="80" t="s">
        <v>377</v>
      </c>
      <c r="E217" s="275">
        <f t="shared" ref="E217:E278" si="12">IF(D217=0,0,1)</f>
        <v>1</v>
      </c>
      <c r="F217" s="271">
        <f t="shared" si="10"/>
        <v>1</v>
      </c>
    </row>
    <row r="218" spans="1:15" x14ac:dyDescent="0.3">
      <c r="E218" s="255">
        <v>1</v>
      </c>
      <c r="F218" s="222">
        <f t="shared" si="10"/>
        <v>0</v>
      </c>
    </row>
    <row r="219" spans="1:15" s="53" customFormat="1" ht="14.25" hidden="1" customHeight="1" x14ac:dyDescent="0.3">
      <c r="B219" s="264">
        <v>72000</v>
      </c>
      <c r="C219" s="265" t="s">
        <v>498</v>
      </c>
      <c r="D219" s="266">
        <v>0</v>
      </c>
      <c r="E219" s="255">
        <f t="shared" si="12"/>
        <v>0</v>
      </c>
      <c r="F219" s="222">
        <f t="shared" si="10"/>
        <v>0</v>
      </c>
      <c r="J219"/>
      <c r="K219"/>
      <c r="L219" s="55"/>
    </row>
    <row r="220" spans="1:15" s="53" customFormat="1" ht="14.25" hidden="1" customHeight="1" x14ac:dyDescent="0.3">
      <c r="B220" s="264">
        <v>72001</v>
      </c>
      <c r="C220" s="265" t="s">
        <v>499</v>
      </c>
      <c r="D220" s="266">
        <v>0</v>
      </c>
      <c r="E220" s="255">
        <f t="shared" si="12"/>
        <v>0</v>
      </c>
      <c r="F220" s="222">
        <f t="shared" si="10"/>
        <v>0</v>
      </c>
      <c r="J220"/>
      <c r="K220"/>
    </row>
    <row r="221" spans="1:15" s="53" customFormat="1" ht="14.25" hidden="1" customHeight="1" x14ac:dyDescent="0.3">
      <c r="B221" s="264">
        <v>72002</v>
      </c>
      <c r="C221" s="265" t="s">
        <v>574</v>
      </c>
      <c r="D221" s="266">
        <v>0</v>
      </c>
      <c r="E221" s="255">
        <f t="shared" si="12"/>
        <v>0</v>
      </c>
      <c r="F221" s="222">
        <f t="shared" si="10"/>
        <v>0</v>
      </c>
      <c r="J221"/>
      <c r="K221"/>
    </row>
    <row r="222" spans="1:15" s="53" customFormat="1" ht="14.25" hidden="1" customHeight="1" x14ac:dyDescent="0.3">
      <c r="B222" s="264">
        <v>72003</v>
      </c>
      <c r="C222" s="265" t="s">
        <v>575</v>
      </c>
      <c r="D222" s="266">
        <v>0</v>
      </c>
      <c r="E222" s="255">
        <f t="shared" si="12"/>
        <v>0</v>
      </c>
      <c r="F222" s="222">
        <f t="shared" si="10"/>
        <v>0</v>
      </c>
      <c r="J222"/>
      <c r="K222"/>
    </row>
    <row r="223" spans="1:15" s="53" customFormat="1" ht="14.25" hidden="1" customHeight="1" x14ac:dyDescent="0.3">
      <c r="B223" s="264">
        <v>75001</v>
      </c>
      <c r="C223" s="265" t="s">
        <v>500</v>
      </c>
      <c r="D223" s="266">
        <v>0</v>
      </c>
      <c r="E223" s="255">
        <f t="shared" si="12"/>
        <v>0</v>
      </c>
      <c r="F223" s="222">
        <f t="shared" si="10"/>
        <v>0</v>
      </c>
      <c r="J223"/>
      <c r="K223"/>
      <c r="L223" s="55"/>
    </row>
    <row r="224" spans="1:15" s="53" customFormat="1" ht="14.25" hidden="1" customHeight="1" x14ac:dyDescent="0.3">
      <c r="B224" s="264">
        <v>75002</v>
      </c>
      <c r="C224" s="265" t="s">
        <v>501</v>
      </c>
      <c r="D224" s="266">
        <v>0</v>
      </c>
      <c r="E224" s="255">
        <f t="shared" si="12"/>
        <v>0</v>
      </c>
      <c r="F224" s="222">
        <f t="shared" si="10"/>
        <v>0</v>
      </c>
      <c r="J224"/>
      <c r="K224"/>
      <c r="M224" s="55"/>
      <c r="N224" s="55"/>
      <c r="O224" s="55"/>
    </row>
    <row r="225" spans="2:15" s="53" customFormat="1" ht="14.25" hidden="1" customHeight="1" x14ac:dyDescent="0.3">
      <c r="B225" s="264">
        <v>75003</v>
      </c>
      <c r="C225" s="265" t="s">
        <v>502</v>
      </c>
      <c r="D225" s="266">
        <v>0</v>
      </c>
      <c r="E225" s="255">
        <f t="shared" si="12"/>
        <v>0</v>
      </c>
      <c r="F225" s="222">
        <f t="shared" si="10"/>
        <v>0</v>
      </c>
      <c r="J225"/>
      <c r="K225"/>
      <c r="L225" s="55"/>
    </row>
    <row r="226" spans="2:15" s="53" customFormat="1" ht="14.25" hidden="1" customHeight="1" x14ac:dyDescent="0.3">
      <c r="B226" s="264">
        <v>75004</v>
      </c>
      <c r="C226" s="265" t="s">
        <v>503</v>
      </c>
      <c r="D226" s="266">
        <v>0</v>
      </c>
      <c r="E226" s="255">
        <f t="shared" si="12"/>
        <v>0</v>
      </c>
      <c r="F226" s="222">
        <f t="shared" si="10"/>
        <v>0</v>
      </c>
      <c r="J226"/>
      <c r="K226"/>
      <c r="M226" s="55"/>
      <c r="N226" s="55"/>
      <c r="O226" s="55"/>
    </row>
    <row r="227" spans="2:15" s="53" customFormat="1" ht="14.25" hidden="1" customHeight="1" x14ac:dyDescent="0.3">
      <c r="B227" s="264">
        <v>75080</v>
      </c>
      <c r="C227" s="265" t="s">
        <v>504</v>
      </c>
      <c r="D227" s="266">
        <v>0</v>
      </c>
      <c r="E227" s="255">
        <f t="shared" si="12"/>
        <v>0</v>
      </c>
      <c r="F227" s="222">
        <f t="shared" si="10"/>
        <v>0</v>
      </c>
      <c r="J227"/>
      <c r="K227"/>
    </row>
    <row r="228" spans="2:15" s="53" customFormat="1" ht="14.25" hidden="1" customHeight="1" x14ac:dyDescent="0.3">
      <c r="B228" s="264">
        <v>75081</v>
      </c>
      <c r="C228" s="265" t="s">
        <v>505</v>
      </c>
      <c r="D228" s="266">
        <v>0</v>
      </c>
      <c r="E228" s="255">
        <f t="shared" si="12"/>
        <v>0</v>
      </c>
      <c r="F228" s="222">
        <f t="shared" si="10"/>
        <v>0</v>
      </c>
      <c r="M228" s="55"/>
    </row>
    <row r="229" spans="2:15" s="53" customFormat="1" ht="14.25" hidden="1" customHeight="1" x14ac:dyDescent="0.3">
      <c r="B229" s="264">
        <v>75082</v>
      </c>
      <c r="C229" s="265" t="s">
        <v>506</v>
      </c>
      <c r="D229" s="266">
        <v>0</v>
      </c>
      <c r="E229" s="255">
        <f t="shared" si="12"/>
        <v>0</v>
      </c>
      <c r="F229" s="222">
        <f t="shared" si="10"/>
        <v>0</v>
      </c>
    </row>
    <row r="230" spans="2:15" s="53" customFormat="1" ht="14.25" hidden="1" customHeight="1" x14ac:dyDescent="0.3">
      <c r="B230" s="264">
        <v>75083</v>
      </c>
      <c r="C230" s="265" t="s">
        <v>507</v>
      </c>
      <c r="D230" s="266">
        <v>0</v>
      </c>
      <c r="E230" s="255">
        <f t="shared" si="12"/>
        <v>0</v>
      </c>
      <c r="F230" s="222">
        <f t="shared" si="10"/>
        <v>0</v>
      </c>
      <c r="N230" s="55"/>
      <c r="O230" s="55"/>
    </row>
    <row r="231" spans="2:15" s="53" customFormat="1" ht="14.25" hidden="1" customHeight="1" x14ac:dyDescent="0.3">
      <c r="B231" s="264">
        <v>75084</v>
      </c>
      <c r="C231" s="265" t="s">
        <v>508</v>
      </c>
      <c r="D231" s="266">
        <v>0</v>
      </c>
      <c r="E231" s="255">
        <f t="shared" si="12"/>
        <v>0</v>
      </c>
      <c r="F231" s="222">
        <f t="shared" si="10"/>
        <v>0</v>
      </c>
    </row>
    <row r="232" spans="2:15" s="53" customFormat="1" ht="14.25" hidden="1" customHeight="1" x14ac:dyDescent="0.3">
      <c r="B232" s="264">
        <v>75085</v>
      </c>
      <c r="C232" s="265" t="s">
        <v>509</v>
      </c>
      <c r="D232" s="266">
        <v>0</v>
      </c>
      <c r="E232" s="255">
        <f t="shared" si="12"/>
        <v>0</v>
      </c>
      <c r="F232" s="222">
        <f t="shared" si="10"/>
        <v>0</v>
      </c>
      <c r="N232" s="55"/>
      <c r="O232" s="55"/>
    </row>
    <row r="233" spans="2:15" s="53" customFormat="1" ht="14.25" hidden="1" customHeight="1" x14ac:dyDescent="0.3">
      <c r="B233" s="264">
        <v>75086</v>
      </c>
      <c r="C233" s="265" t="s">
        <v>510</v>
      </c>
      <c r="D233" s="266">
        <v>0</v>
      </c>
      <c r="E233" s="255">
        <f t="shared" si="12"/>
        <v>0</v>
      </c>
      <c r="F233" s="222">
        <f t="shared" si="10"/>
        <v>0</v>
      </c>
    </row>
    <row r="234" spans="2:15" s="53" customFormat="1" ht="14.25" hidden="1" customHeight="1" x14ac:dyDescent="0.3">
      <c r="B234" s="264">
        <v>75087</v>
      </c>
      <c r="C234" s="265" t="s">
        <v>511</v>
      </c>
      <c r="D234" s="266">
        <v>0</v>
      </c>
      <c r="E234" s="255">
        <f t="shared" si="12"/>
        <v>0</v>
      </c>
      <c r="F234" s="222">
        <f t="shared" si="10"/>
        <v>0</v>
      </c>
      <c r="J234" s="55"/>
      <c r="K234" s="55"/>
      <c r="N234" s="55"/>
      <c r="O234" s="55"/>
    </row>
    <row r="235" spans="2:15" s="53" customFormat="1" ht="14.25" hidden="1" customHeight="1" x14ac:dyDescent="0.3">
      <c r="B235" s="264">
        <v>75088</v>
      </c>
      <c r="C235" s="265" t="s">
        <v>512</v>
      </c>
      <c r="D235" s="266">
        <v>0</v>
      </c>
      <c r="E235" s="255">
        <f t="shared" si="12"/>
        <v>0</v>
      </c>
      <c r="F235" s="222">
        <f t="shared" si="10"/>
        <v>0</v>
      </c>
    </row>
    <row r="236" spans="2:15" s="53" customFormat="1" ht="14.25" hidden="1" customHeight="1" x14ac:dyDescent="0.3">
      <c r="B236" s="264">
        <v>75089</v>
      </c>
      <c r="C236" s="265" t="s">
        <v>513</v>
      </c>
      <c r="D236" s="266">
        <v>0</v>
      </c>
      <c r="E236" s="255">
        <f t="shared" si="12"/>
        <v>0</v>
      </c>
      <c r="F236" s="222">
        <f t="shared" si="10"/>
        <v>0</v>
      </c>
      <c r="J236" s="55"/>
      <c r="K236" s="55"/>
    </row>
    <row r="237" spans="2:15" s="53" customFormat="1" ht="14.25" hidden="1" customHeight="1" x14ac:dyDescent="0.3">
      <c r="B237" s="264">
        <v>75090</v>
      </c>
      <c r="C237" s="265" t="s">
        <v>514</v>
      </c>
      <c r="D237" s="266">
        <v>0</v>
      </c>
      <c r="E237" s="255">
        <f t="shared" si="12"/>
        <v>0</v>
      </c>
      <c r="F237" s="222">
        <f t="shared" si="10"/>
        <v>0</v>
      </c>
    </row>
    <row r="238" spans="2:15" s="53" customFormat="1" ht="14.25" hidden="1" customHeight="1" x14ac:dyDescent="0.3">
      <c r="B238" s="264">
        <v>75091</v>
      </c>
      <c r="C238" s="265" t="s">
        <v>587</v>
      </c>
      <c r="D238" s="266">
        <v>0</v>
      </c>
      <c r="E238" s="255">
        <f t="shared" si="12"/>
        <v>0</v>
      </c>
      <c r="F238" s="222">
        <f t="shared" si="10"/>
        <v>0</v>
      </c>
      <c r="H238"/>
      <c r="I238"/>
    </row>
    <row r="239" spans="2:15" s="53" customFormat="1" ht="14.25" hidden="1" customHeight="1" x14ac:dyDescent="0.3">
      <c r="B239" s="264">
        <v>75092</v>
      </c>
      <c r="C239" s="265" t="s">
        <v>588</v>
      </c>
      <c r="D239" s="266">
        <v>0</v>
      </c>
      <c r="E239" s="255">
        <f t="shared" si="12"/>
        <v>0</v>
      </c>
      <c r="F239" s="222">
        <f t="shared" si="10"/>
        <v>0</v>
      </c>
      <c r="H239"/>
      <c r="I239"/>
    </row>
    <row r="240" spans="2:15" s="53" customFormat="1" ht="14.25" hidden="1" customHeight="1" x14ac:dyDescent="0.3">
      <c r="B240" s="264">
        <v>75093</v>
      </c>
      <c r="C240" s="265" t="s">
        <v>589</v>
      </c>
      <c r="D240" s="266">
        <v>0</v>
      </c>
      <c r="E240" s="255">
        <f t="shared" si="12"/>
        <v>0</v>
      </c>
      <c r="F240" s="222">
        <f t="shared" si="10"/>
        <v>0</v>
      </c>
      <c r="H240"/>
      <c r="I240"/>
      <c r="J240" s="55"/>
      <c r="K240" s="55"/>
    </row>
    <row r="241" spans="2:11" s="53" customFormat="1" ht="14.25" hidden="1" customHeight="1" x14ac:dyDescent="0.3">
      <c r="B241" s="264">
        <v>75100</v>
      </c>
      <c r="C241" s="265" t="s">
        <v>515</v>
      </c>
      <c r="D241" s="266">
        <v>0</v>
      </c>
      <c r="E241" s="255">
        <f t="shared" si="12"/>
        <v>0</v>
      </c>
      <c r="F241" s="222">
        <f t="shared" si="10"/>
        <v>0</v>
      </c>
      <c r="H241"/>
      <c r="I241"/>
    </row>
    <row r="242" spans="2:11" s="53" customFormat="1" ht="14.25" hidden="1" customHeight="1" x14ac:dyDescent="0.3">
      <c r="B242" s="264">
        <v>75101</v>
      </c>
      <c r="C242" s="265" t="s">
        <v>516</v>
      </c>
      <c r="D242" s="266">
        <v>0</v>
      </c>
      <c r="E242" s="255">
        <f t="shared" si="12"/>
        <v>0</v>
      </c>
      <c r="F242" s="222">
        <f t="shared" si="10"/>
        <v>0</v>
      </c>
      <c r="H242"/>
      <c r="I242"/>
      <c r="J242" s="55"/>
      <c r="K242" s="55"/>
    </row>
    <row r="243" spans="2:11" s="53" customFormat="1" ht="14.25" hidden="1" customHeight="1" x14ac:dyDescent="0.3">
      <c r="B243" s="264">
        <v>75102</v>
      </c>
      <c r="C243" s="265" t="s">
        <v>517</v>
      </c>
      <c r="D243" s="266">
        <v>0</v>
      </c>
      <c r="E243" s="255">
        <f t="shared" si="12"/>
        <v>0</v>
      </c>
      <c r="F243" s="222">
        <f t="shared" si="10"/>
        <v>0</v>
      </c>
      <c r="H243"/>
      <c r="I243"/>
    </row>
    <row r="244" spans="2:11" s="53" customFormat="1" ht="14.25" hidden="1" customHeight="1" x14ac:dyDescent="0.3">
      <c r="B244" s="264">
        <v>75103</v>
      </c>
      <c r="C244" s="265" t="s">
        <v>518</v>
      </c>
      <c r="D244" s="266">
        <v>0</v>
      </c>
      <c r="E244" s="255">
        <f t="shared" si="12"/>
        <v>0</v>
      </c>
      <c r="F244" s="222">
        <f t="shared" si="10"/>
        <v>0</v>
      </c>
      <c r="H244"/>
      <c r="I244"/>
      <c r="J244" s="55"/>
      <c r="K244" s="55"/>
    </row>
    <row r="245" spans="2:11" s="53" customFormat="1" ht="14.25" hidden="1" customHeight="1" x14ac:dyDescent="0.3">
      <c r="B245" s="264">
        <v>75104</v>
      </c>
      <c r="C245" s="265" t="s">
        <v>519</v>
      </c>
      <c r="D245" s="266">
        <v>0</v>
      </c>
      <c r="E245" s="255">
        <f t="shared" si="12"/>
        <v>0</v>
      </c>
      <c r="F245" s="222">
        <f t="shared" si="10"/>
        <v>0</v>
      </c>
      <c r="J245"/>
      <c r="K245"/>
    </row>
    <row r="246" spans="2:11" s="53" customFormat="1" ht="14.25" hidden="1" customHeight="1" x14ac:dyDescent="0.3">
      <c r="B246" s="264">
        <v>75105</v>
      </c>
      <c r="C246" s="265" t="s">
        <v>590</v>
      </c>
      <c r="D246" s="266">
        <v>0</v>
      </c>
      <c r="E246" s="255">
        <f t="shared" si="12"/>
        <v>0</v>
      </c>
      <c r="F246" s="222">
        <f t="shared" si="10"/>
        <v>0</v>
      </c>
      <c r="J246"/>
      <c r="K246"/>
    </row>
    <row r="247" spans="2:11" s="53" customFormat="1" ht="14.25" hidden="1" customHeight="1" x14ac:dyDescent="0.3">
      <c r="B247" s="264">
        <v>75106</v>
      </c>
      <c r="C247" s="265" t="s">
        <v>591</v>
      </c>
      <c r="D247" s="266">
        <v>0</v>
      </c>
      <c r="E247" s="255">
        <f t="shared" si="12"/>
        <v>0</v>
      </c>
      <c r="F247" s="222">
        <f t="shared" si="10"/>
        <v>0</v>
      </c>
      <c r="J247"/>
      <c r="K247"/>
    </row>
    <row r="248" spans="2:11" s="53" customFormat="1" ht="14.25" hidden="1" customHeight="1" x14ac:dyDescent="0.3">
      <c r="B248" s="264">
        <v>76100</v>
      </c>
      <c r="C248" s="265" t="s">
        <v>592</v>
      </c>
      <c r="D248" s="266">
        <v>0</v>
      </c>
      <c r="E248" s="255">
        <f t="shared" si="12"/>
        <v>0</v>
      </c>
      <c r="F248" s="222">
        <f t="shared" si="10"/>
        <v>0</v>
      </c>
    </row>
    <row r="249" spans="2:11" s="53" customFormat="1" ht="14.25" hidden="1" customHeight="1" x14ac:dyDescent="0.3">
      <c r="B249" s="264">
        <v>76101</v>
      </c>
      <c r="C249" s="265" t="s">
        <v>520</v>
      </c>
      <c r="D249" s="266">
        <v>0</v>
      </c>
      <c r="E249" s="255">
        <f t="shared" si="12"/>
        <v>0</v>
      </c>
      <c r="F249" s="222">
        <f t="shared" si="10"/>
        <v>0</v>
      </c>
    </row>
    <row r="250" spans="2:11" s="53" customFormat="1" ht="14.25" hidden="1" customHeight="1" x14ac:dyDescent="0.3">
      <c r="B250" s="264">
        <v>76102</v>
      </c>
      <c r="C250" s="265" t="s">
        <v>521</v>
      </c>
      <c r="D250" s="266">
        <v>0</v>
      </c>
      <c r="E250" s="255">
        <f t="shared" si="12"/>
        <v>0</v>
      </c>
      <c r="F250" s="222">
        <f t="shared" si="10"/>
        <v>0</v>
      </c>
    </row>
    <row r="251" spans="2:11" s="53" customFormat="1" ht="14.25" hidden="1" customHeight="1" x14ac:dyDescent="0.3">
      <c r="B251" s="264">
        <v>76103</v>
      </c>
      <c r="C251" s="265" t="s">
        <v>370</v>
      </c>
      <c r="D251" s="266">
        <v>0</v>
      </c>
      <c r="E251" s="255">
        <f t="shared" si="12"/>
        <v>0</v>
      </c>
      <c r="F251" s="222">
        <f t="shared" si="10"/>
        <v>0</v>
      </c>
    </row>
    <row r="252" spans="2:11" s="53" customFormat="1" ht="14.25" hidden="1" customHeight="1" x14ac:dyDescent="0.3">
      <c r="B252" s="264">
        <v>76104</v>
      </c>
      <c r="C252" s="265" t="s">
        <v>522</v>
      </c>
      <c r="D252" s="266">
        <v>0</v>
      </c>
      <c r="E252" s="255">
        <f t="shared" si="12"/>
        <v>0</v>
      </c>
      <c r="F252" s="222">
        <f t="shared" si="10"/>
        <v>0</v>
      </c>
    </row>
    <row r="253" spans="2:11" s="53" customFormat="1" ht="14.25" hidden="1" customHeight="1" x14ac:dyDescent="0.3">
      <c r="B253" s="264">
        <v>76105</v>
      </c>
      <c r="C253" s="265" t="s">
        <v>523</v>
      </c>
      <c r="D253" s="266">
        <v>0</v>
      </c>
      <c r="E253" s="255">
        <f t="shared" si="12"/>
        <v>0</v>
      </c>
      <c r="F253" s="222">
        <f t="shared" si="10"/>
        <v>0</v>
      </c>
    </row>
    <row r="254" spans="2:11" s="53" customFormat="1" ht="14.25" hidden="1" customHeight="1" x14ac:dyDescent="0.3">
      <c r="B254" s="264">
        <v>76106</v>
      </c>
      <c r="C254" s="265" t="s">
        <v>524</v>
      </c>
      <c r="D254" s="266">
        <v>0</v>
      </c>
      <c r="E254" s="255">
        <f t="shared" si="12"/>
        <v>0</v>
      </c>
      <c r="F254" s="222">
        <f t="shared" si="10"/>
        <v>0</v>
      </c>
    </row>
    <row r="255" spans="2:11" s="53" customFormat="1" ht="14.25" hidden="1" customHeight="1" x14ac:dyDescent="0.3">
      <c r="B255" s="264">
        <v>76107</v>
      </c>
      <c r="C255" s="265" t="s">
        <v>340</v>
      </c>
      <c r="D255" s="266">
        <v>0</v>
      </c>
      <c r="E255" s="255">
        <f t="shared" si="12"/>
        <v>0</v>
      </c>
      <c r="F255" s="222">
        <f t="shared" si="10"/>
        <v>0</v>
      </c>
    </row>
    <row r="256" spans="2:11" s="53" customFormat="1" ht="14.25" hidden="1" customHeight="1" x14ac:dyDescent="0.3">
      <c r="B256" s="264">
        <v>76108</v>
      </c>
      <c r="C256" s="265" t="s">
        <v>525</v>
      </c>
      <c r="D256" s="266">
        <v>0</v>
      </c>
      <c r="E256" s="255">
        <f t="shared" si="12"/>
        <v>0</v>
      </c>
      <c r="F256" s="222">
        <f t="shared" si="10"/>
        <v>0</v>
      </c>
    </row>
    <row r="257" spans="2:9" s="53" customFormat="1" ht="14.25" hidden="1" customHeight="1" x14ac:dyDescent="0.3">
      <c r="B257" s="264">
        <v>76109</v>
      </c>
      <c r="C257" s="265" t="s">
        <v>526</v>
      </c>
      <c r="D257" s="266">
        <v>0</v>
      </c>
      <c r="E257" s="255">
        <f t="shared" si="12"/>
        <v>0</v>
      </c>
      <c r="F257" s="222">
        <f t="shared" si="10"/>
        <v>0</v>
      </c>
    </row>
    <row r="258" spans="2:9" s="53" customFormat="1" ht="14.25" hidden="1" customHeight="1" x14ac:dyDescent="0.3">
      <c r="B258" s="264">
        <v>76110</v>
      </c>
      <c r="C258" s="265" t="s">
        <v>527</v>
      </c>
      <c r="D258" s="266">
        <v>0</v>
      </c>
      <c r="E258" s="255">
        <f t="shared" si="12"/>
        <v>0</v>
      </c>
      <c r="F258" s="222">
        <f t="shared" si="10"/>
        <v>0</v>
      </c>
    </row>
    <row r="259" spans="2:9" s="53" customFormat="1" ht="14.25" hidden="1" customHeight="1" x14ac:dyDescent="0.3">
      <c r="B259" s="264">
        <v>76111</v>
      </c>
      <c r="C259" s="265" t="s">
        <v>528</v>
      </c>
      <c r="D259" s="266">
        <v>0</v>
      </c>
      <c r="E259" s="255">
        <f t="shared" si="12"/>
        <v>0</v>
      </c>
      <c r="F259" s="222">
        <f t="shared" si="10"/>
        <v>0</v>
      </c>
    </row>
    <row r="260" spans="2:9" s="53" customFormat="1" ht="14.25" hidden="1" customHeight="1" x14ac:dyDescent="0.3">
      <c r="B260" s="264">
        <v>76112</v>
      </c>
      <c r="C260" s="265" t="s">
        <v>529</v>
      </c>
      <c r="D260" s="266">
        <v>0</v>
      </c>
      <c r="E260" s="255">
        <f t="shared" si="12"/>
        <v>0</v>
      </c>
      <c r="F260" s="222">
        <f t="shared" si="10"/>
        <v>0</v>
      </c>
    </row>
    <row r="261" spans="2:9" s="53" customFormat="1" ht="14.25" hidden="1" customHeight="1" x14ac:dyDescent="0.3">
      <c r="B261" s="264">
        <v>76113</v>
      </c>
      <c r="C261" s="265" t="s">
        <v>369</v>
      </c>
      <c r="D261" s="266">
        <v>0</v>
      </c>
      <c r="E261" s="255">
        <f t="shared" si="12"/>
        <v>0</v>
      </c>
      <c r="F261" s="222">
        <f t="shared" si="10"/>
        <v>0</v>
      </c>
    </row>
    <row r="262" spans="2:9" s="53" customFormat="1" ht="14.25" hidden="1" customHeight="1" x14ac:dyDescent="0.3">
      <c r="B262" s="264">
        <v>76114</v>
      </c>
      <c r="C262" s="265" t="s">
        <v>373</v>
      </c>
      <c r="D262" s="266">
        <v>0</v>
      </c>
      <c r="E262" s="255">
        <f t="shared" si="12"/>
        <v>0</v>
      </c>
      <c r="F262" s="222">
        <f t="shared" si="10"/>
        <v>0</v>
      </c>
      <c r="H262"/>
      <c r="I262"/>
    </row>
    <row r="263" spans="2:9" s="53" customFormat="1" ht="14.25" hidden="1" customHeight="1" x14ac:dyDescent="0.3">
      <c r="B263" s="264">
        <v>76115</v>
      </c>
      <c r="C263" s="265" t="s">
        <v>530</v>
      </c>
      <c r="D263" s="266">
        <v>0</v>
      </c>
      <c r="E263" s="255">
        <f t="shared" si="12"/>
        <v>0</v>
      </c>
      <c r="F263" s="222">
        <f t="shared" si="10"/>
        <v>0</v>
      </c>
      <c r="H263"/>
      <c r="I263"/>
    </row>
    <row r="264" spans="2:9" s="53" customFormat="1" ht="14.25" hidden="1" customHeight="1" x14ac:dyDescent="0.3">
      <c r="B264" s="264">
        <v>76116</v>
      </c>
      <c r="C264" s="265" t="s">
        <v>531</v>
      </c>
      <c r="D264" s="266">
        <v>0</v>
      </c>
      <c r="E264" s="255">
        <f t="shared" si="12"/>
        <v>0</v>
      </c>
      <c r="F264" s="222">
        <f t="shared" si="10"/>
        <v>0</v>
      </c>
      <c r="H264"/>
      <c r="I264"/>
    </row>
    <row r="265" spans="2:9" s="53" customFormat="1" ht="14.25" hidden="1" customHeight="1" x14ac:dyDescent="0.3">
      <c r="B265" s="264">
        <v>76117</v>
      </c>
      <c r="C265" s="265" t="s">
        <v>532</v>
      </c>
      <c r="D265" s="266">
        <v>0</v>
      </c>
      <c r="E265" s="255">
        <f t="shared" si="12"/>
        <v>0</v>
      </c>
      <c r="F265" s="222">
        <f t="shared" si="10"/>
        <v>0</v>
      </c>
      <c r="H265"/>
      <c r="I265"/>
    </row>
    <row r="266" spans="2:9" s="53" customFormat="1" ht="14.25" hidden="1" customHeight="1" x14ac:dyDescent="0.3">
      <c r="B266" s="264">
        <v>76118</v>
      </c>
      <c r="C266" s="265" t="s">
        <v>533</v>
      </c>
      <c r="D266" s="266">
        <v>0</v>
      </c>
      <c r="E266" s="255">
        <f t="shared" si="12"/>
        <v>0</v>
      </c>
      <c r="F266" s="222">
        <f t="shared" si="10"/>
        <v>0</v>
      </c>
      <c r="H266"/>
      <c r="I266"/>
    </row>
    <row r="267" spans="2:9" s="53" customFormat="1" ht="14.25" hidden="1" customHeight="1" x14ac:dyDescent="0.3">
      <c r="B267" s="264">
        <v>76119</v>
      </c>
      <c r="C267" s="265" t="s">
        <v>534</v>
      </c>
      <c r="D267" s="266">
        <v>0</v>
      </c>
      <c r="E267" s="255">
        <f t="shared" si="12"/>
        <v>0</v>
      </c>
      <c r="F267" s="222">
        <f t="shared" si="10"/>
        <v>0</v>
      </c>
      <c r="H267"/>
      <c r="I267"/>
    </row>
    <row r="268" spans="2:9" s="53" customFormat="1" ht="14.25" hidden="1" customHeight="1" x14ac:dyDescent="0.3">
      <c r="B268" s="264">
        <v>76120</v>
      </c>
      <c r="C268" s="265" t="s">
        <v>535</v>
      </c>
      <c r="D268" s="266">
        <v>0</v>
      </c>
      <c r="E268" s="255">
        <f t="shared" si="12"/>
        <v>0</v>
      </c>
      <c r="F268" s="222">
        <f t="shared" si="10"/>
        <v>0</v>
      </c>
      <c r="H268"/>
      <c r="I268"/>
    </row>
    <row r="269" spans="2:9" s="53" customFormat="1" ht="14.25" hidden="1" customHeight="1" x14ac:dyDescent="0.3">
      <c r="B269" s="264">
        <v>76121</v>
      </c>
      <c r="C269" s="265" t="s">
        <v>536</v>
      </c>
      <c r="D269" s="266">
        <v>0</v>
      </c>
      <c r="E269" s="255">
        <f t="shared" si="12"/>
        <v>0</v>
      </c>
      <c r="F269" s="222">
        <f t="shared" ref="F269:F301" si="13">IF(D269=0,0,1)</f>
        <v>0</v>
      </c>
      <c r="H269"/>
      <c r="I269"/>
    </row>
    <row r="270" spans="2:9" s="53" customFormat="1" ht="14.25" hidden="1" customHeight="1" x14ac:dyDescent="0.3">
      <c r="B270" s="264">
        <v>76122</v>
      </c>
      <c r="C270" s="265" t="s">
        <v>537</v>
      </c>
      <c r="D270" s="266">
        <v>0</v>
      </c>
      <c r="E270" s="255">
        <f t="shared" si="12"/>
        <v>0</v>
      </c>
      <c r="F270" s="222">
        <f t="shared" si="13"/>
        <v>0</v>
      </c>
      <c r="H270"/>
      <c r="I270"/>
    </row>
    <row r="271" spans="2:9" s="53" customFormat="1" ht="14.25" hidden="1" customHeight="1" x14ac:dyDescent="0.3">
      <c r="B271" s="264">
        <v>76123</v>
      </c>
      <c r="C271" s="265" t="s">
        <v>538</v>
      </c>
      <c r="D271" s="266">
        <v>0</v>
      </c>
      <c r="E271" s="255">
        <f t="shared" si="12"/>
        <v>0</v>
      </c>
      <c r="F271" s="222">
        <f t="shared" si="13"/>
        <v>0</v>
      </c>
      <c r="H271"/>
      <c r="I271"/>
    </row>
    <row r="272" spans="2:9" s="53" customFormat="1" ht="14.25" hidden="1" customHeight="1" x14ac:dyDescent="0.3">
      <c r="B272" s="264">
        <v>76124</v>
      </c>
      <c r="C272" s="265" t="s">
        <v>539</v>
      </c>
      <c r="D272" s="266">
        <v>0</v>
      </c>
      <c r="E272" s="255">
        <f t="shared" si="12"/>
        <v>0</v>
      </c>
      <c r="F272" s="222">
        <f t="shared" si="13"/>
        <v>0</v>
      </c>
      <c r="H272"/>
      <c r="I272"/>
    </row>
    <row r="273" spans="1:9" s="53" customFormat="1" ht="14.25" hidden="1" customHeight="1" x14ac:dyDescent="0.3">
      <c r="B273" s="264">
        <v>76125</v>
      </c>
      <c r="C273" s="265" t="s">
        <v>540</v>
      </c>
      <c r="D273" s="266">
        <v>0</v>
      </c>
      <c r="E273" s="255">
        <f t="shared" si="12"/>
        <v>0</v>
      </c>
      <c r="F273" s="222">
        <f t="shared" si="13"/>
        <v>0</v>
      </c>
      <c r="H273"/>
      <c r="I273"/>
    </row>
    <row r="274" spans="1:9" s="53" customFormat="1" ht="14.25" hidden="1" customHeight="1" x14ac:dyDescent="0.3">
      <c r="B274" s="264">
        <v>76126</v>
      </c>
      <c r="C274" s="265" t="s">
        <v>541</v>
      </c>
      <c r="D274" s="266">
        <v>0</v>
      </c>
      <c r="E274" s="255">
        <f t="shared" si="12"/>
        <v>0</v>
      </c>
      <c r="F274" s="222">
        <f t="shared" si="13"/>
        <v>0</v>
      </c>
      <c r="H274"/>
      <c r="I274"/>
    </row>
    <row r="275" spans="1:9" s="53" customFormat="1" ht="14.25" hidden="1" customHeight="1" x14ac:dyDescent="0.3">
      <c r="B275" s="264">
        <v>76127</v>
      </c>
      <c r="C275" s="265" t="s">
        <v>542</v>
      </c>
      <c r="D275" s="266">
        <v>0</v>
      </c>
      <c r="E275" s="255">
        <f t="shared" si="12"/>
        <v>0</v>
      </c>
      <c r="F275" s="222">
        <f t="shared" si="13"/>
        <v>0</v>
      </c>
      <c r="H275"/>
      <c r="I275"/>
    </row>
    <row r="276" spans="1:9" s="53" customFormat="1" ht="14.25" hidden="1" customHeight="1" x14ac:dyDescent="0.3">
      <c r="B276" s="264">
        <v>76128</v>
      </c>
      <c r="C276" s="265" t="s">
        <v>543</v>
      </c>
      <c r="D276" s="266">
        <v>0</v>
      </c>
      <c r="E276" s="255">
        <f t="shared" si="12"/>
        <v>0</v>
      </c>
      <c r="F276" s="222">
        <f t="shared" si="13"/>
        <v>0</v>
      </c>
      <c r="H276"/>
      <c r="I276"/>
    </row>
    <row r="277" spans="1:9" s="53" customFormat="1" ht="14.25" hidden="1" customHeight="1" x14ac:dyDescent="0.3">
      <c r="B277" s="264">
        <v>76129</v>
      </c>
      <c r="C277" s="265" t="s">
        <v>544</v>
      </c>
      <c r="D277" s="266">
        <v>0</v>
      </c>
      <c r="E277" s="255">
        <f t="shared" si="12"/>
        <v>0</v>
      </c>
      <c r="F277" s="222">
        <f t="shared" si="13"/>
        <v>0</v>
      </c>
      <c r="H277"/>
      <c r="I277"/>
    </row>
    <row r="278" spans="1:9" s="53" customFormat="1" ht="14.25" hidden="1" customHeight="1" x14ac:dyDescent="0.3">
      <c r="B278" s="264">
        <v>76130</v>
      </c>
      <c r="C278" s="265" t="s">
        <v>545</v>
      </c>
      <c r="D278" s="266">
        <v>0</v>
      </c>
      <c r="E278" s="255">
        <f t="shared" si="12"/>
        <v>0</v>
      </c>
      <c r="F278" s="222">
        <f t="shared" si="13"/>
        <v>0</v>
      </c>
      <c r="H278"/>
      <c r="I278"/>
    </row>
    <row r="279" spans="1:9" s="53" customFormat="1" ht="14.25" hidden="1" customHeight="1" x14ac:dyDescent="0.3">
      <c r="B279" s="264">
        <v>76131</v>
      </c>
      <c r="C279" s="265" t="s">
        <v>546</v>
      </c>
      <c r="D279" s="266">
        <v>0</v>
      </c>
      <c r="E279" s="255">
        <f t="shared" ref="E279:E296" si="14">IF(D279=0,0,1)</f>
        <v>0</v>
      </c>
      <c r="F279" s="222">
        <f t="shared" si="13"/>
        <v>0</v>
      </c>
      <c r="H279"/>
      <c r="I279"/>
    </row>
    <row r="280" spans="1:9" s="53" customFormat="1" ht="14.25" hidden="1" customHeight="1" x14ac:dyDescent="0.3">
      <c r="B280" s="264">
        <v>76132</v>
      </c>
      <c r="C280" s="265" t="s">
        <v>547</v>
      </c>
      <c r="D280" s="266">
        <v>0</v>
      </c>
      <c r="E280" s="255">
        <f t="shared" si="14"/>
        <v>0</v>
      </c>
      <c r="F280" s="222">
        <f t="shared" si="13"/>
        <v>0</v>
      </c>
      <c r="H280"/>
      <c r="I280"/>
    </row>
    <row r="281" spans="1:9" x14ac:dyDescent="0.3">
      <c r="E281" s="255">
        <v>1</v>
      </c>
      <c r="F281" s="222">
        <v>1</v>
      </c>
    </row>
    <row r="282" spans="1:9" s="272" customFormat="1" ht="18" customHeight="1" x14ac:dyDescent="0.3">
      <c r="B282" s="268"/>
      <c r="C282" s="221" t="s">
        <v>593</v>
      </c>
      <c r="D282" s="269">
        <f>SUM(D219:D281)</f>
        <v>0</v>
      </c>
      <c r="E282" s="275">
        <v>1</v>
      </c>
      <c r="F282" s="271">
        <v>1</v>
      </c>
    </row>
    <row r="283" spans="1:9" x14ac:dyDescent="0.3">
      <c r="E283" s="255">
        <v>1</v>
      </c>
      <c r="F283" s="222">
        <f t="shared" si="13"/>
        <v>0</v>
      </c>
    </row>
    <row r="284" spans="1:9" s="272" customFormat="1" ht="18" customHeight="1" x14ac:dyDescent="0.3">
      <c r="A284" s="270"/>
      <c r="B284" s="219" t="s">
        <v>378</v>
      </c>
      <c r="C284" s="280" t="s">
        <v>604</v>
      </c>
      <c r="D284" s="80" t="s">
        <v>377</v>
      </c>
      <c r="E284" s="275">
        <f t="shared" si="14"/>
        <v>1</v>
      </c>
      <c r="F284" s="271">
        <f t="shared" si="13"/>
        <v>1</v>
      </c>
    </row>
    <row r="285" spans="1:9" s="174" customFormat="1" x14ac:dyDescent="0.3">
      <c r="A285" s="177"/>
      <c r="B285" s="214"/>
      <c r="C285" s="194"/>
      <c r="D285" s="45"/>
      <c r="E285" s="255">
        <v>1</v>
      </c>
      <c r="F285" s="222">
        <f t="shared" si="13"/>
        <v>0</v>
      </c>
    </row>
    <row r="286" spans="1:9" x14ac:dyDescent="0.3">
      <c r="B286" s="264">
        <v>83100</v>
      </c>
      <c r="C286" s="265" t="s">
        <v>54</v>
      </c>
      <c r="D286" s="266">
        <v>12000</v>
      </c>
      <c r="E286" s="255">
        <f t="shared" si="14"/>
        <v>1</v>
      </c>
      <c r="F286" s="222">
        <f t="shared" si="13"/>
        <v>1</v>
      </c>
    </row>
    <row r="287" spans="1:9" hidden="1" x14ac:dyDescent="0.3">
      <c r="B287" s="264">
        <v>87000</v>
      </c>
      <c r="C287" s="265" t="s">
        <v>548</v>
      </c>
      <c r="D287" s="266">
        <v>0</v>
      </c>
      <c r="E287" s="255">
        <f t="shared" si="14"/>
        <v>0</v>
      </c>
      <c r="F287" s="222">
        <f t="shared" si="13"/>
        <v>0</v>
      </c>
    </row>
    <row r="288" spans="1:9" hidden="1" x14ac:dyDescent="0.3">
      <c r="B288" s="264">
        <v>87010</v>
      </c>
      <c r="C288" s="265" t="s">
        <v>549</v>
      </c>
      <c r="D288" s="266">
        <v>0</v>
      </c>
      <c r="E288" s="255">
        <f t="shared" si="14"/>
        <v>0</v>
      </c>
      <c r="F288" s="222">
        <f t="shared" si="13"/>
        <v>0</v>
      </c>
    </row>
    <row r="289" spans="1:6" x14ac:dyDescent="0.3">
      <c r="E289" s="255">
        <v>1</v>
      </c>
      <c r="F289" s="222">
        <f t="shared" si="13"/>
        <v>0</v>
      </c>
    </row>
    <row r="290" spans="1:6" s="272" customFormat="1" ht="18" customHeight="1" x14ac:dyDescent="0.3">
      <c r="B290" s="268"/>
      <c r="C290" s="221" t="s">
        <v>585</v>
      </c>
      <c r="D290" s="269">
        <f>SUM(D286:D289)</f>
        <v>12000</v>
      </c>
      <c r="E290" s="275">
        <f t="shared" si="14"/>
        <v>1</v>
      </c>
      <c r="F290" s="271">
        <f t="shared" si="13"/>
        <v>1</v>
      </c>
    </row>
    <row r="291" spans="1:6" x14ac:dyDescent="0.3">
      <c r="E291" s="255">
        <v>1</v>
      </c>
      <c r="F291" s="222">
        <v>1</v>
      </c>
    </row>
    <row r="292" spans="1:6" s="272" customFormat="1" ht="18" customHeight="1" x14ac:dyDescent="0.3">
      <c r="A292" s="270"/>
      <c r="B292" s="219" t="s">
        <v>378</v>
      </c>
      <c r="C292" s="280" t="s">
        <v>605</v>
      </c>
      <c r="D292" s="80" t="s">
        <v>377</v>
      </c>
      <c r="E292" s="275">
        <f t="shared" si="14"/>
        <v>1</v>
      </c>
      <c r="F292" s="271">
        <f t="shared" si="13"/>
        <v>1</v>
      </c>
    </row>
    <row r="293" spans="1:6" s="174" customFormat="1" x14ac:dyDescent="0.3">
      <c r="A293" s="177"/>
      <c r="B293" s="214"/>
      <c r="C293" s="194"/>
      <c r="D293" s="45"/>
      <c r="E293" s="255">
        <v>1</v>
      </c>
      <c r="F293" s="222">
        <f t="shared" ref="F293" si="15">IF(D293=0,0,1)</f>
        <v>0</v>
      </c>
    </row>
    <row r="294" spans="1:6" hidden="1" x14ac:dyDescent="0.3">
      <c r="B294" s="264">
        <v>91100</v>
      </c>
      <c r="C294" s="265" t="s">
        <v>571</v>
      </c>
      <c r="D294" s="266">
        <f>IFERROR(VLOOKUP(B294,#REF!,3,FALSE), 0)</f>
        <v>0</v>
      </c>
      <c r="E294" s="255">
        <f t="shared" si="14"/>
        <v>0</v>
      </c>
      <c r="F294" s="222">
        <v>1</v>
      </c>
    </row>
    <row r="295" spans="1:6" hidden="1" x14ac:dyDescent="0.3">
      <c r="B295" s="264">
        <v>91101</v>
      </c>
      <c r="C295" s="265" t="s">
        <v>572</v>
      </c>
      <c r="D295" s="266">
        <f>IFERROR(VLOOKUP(B295,#REF!,3,FALSE), 0)</f>
        <v>0</v>
      </c>
      <c r="E295" s="255">
        <f t="shared" si="14"/>
        <v>0</v>
      </c>
      <c r="F295" s="222">
        <f t="shared" si="13"/>
        <v>0</v>
      </c>
    </row>
    <row r="296" spans="1:6" hidden="1" x14ac:dyDescent="0.3">
      <c r="B296" s="264">
        <v>91300</v>
      </c>
      <c r="C296" s="265" t="s">
        <v>573</v>
      </c>
      <c r="D296" s="266">
        <f>IFERROR(VLOOKUP(B296,#REF!,3,FALSE), 0)</f>
        <v>0</v>
      </c>
      <c r="E296" s="255">
        <f t="shared" si="14"/>
        <v>0</v>
      </c>
      <c r="F296" s="222">
        <f t="shared" si="13"/>
        <v>0</v>
      </c>
    </row>
    <row r="297" spans="1:6" x14ac:dyDescent="0.3">
      <c r="E297" s="255">
        <v>1</v>
      </c>
      <c r="F297" s="222">
        <v>1</v>
      </c>
    </row>
    <row r="298" spans="1:6" s="272" customFormat="1" ht="18" customHeight="1" x14ac:dyDescent="0.3">
      <c r="B298" s="268"/>
      <c r="C298" s="221" t="s">
        <v>586</v>
      </c>
      <c r="D298" s="269">
        <f>SUM(D294:D297)</f>
        <v>0</v>
      </c>
      <c r="E298" s="275">
        <v>1</v>
      </c>
      <c r="F298" s="271">
        <v>1</v>
      </c>
    </row>
    <row r="299" spans="1:6" x14ac:dyDescent="0.3">
      <c r="E299" s="255">
        <v>1</v>
      </c>
      <c r="F299" s="222">
        <v>1</v>
      </c>
    </row>
    <row r="300" spans="1:6" ht="18" customHeight="1" x14ac:dyDescent="0.3">
      <c r="E300" s="255">
        <v>1</v>
      </c>
      <c r="F300" s="222">
        <v>1</v>
      </c>
    </row>
    <row r="301" spans="1:6" s="272" customFormat="1" ht="18" customHeight="1" x14ac:dyDescent="0.2">
      <c r="B301" s="268"/>
      <c r="C301" s="221" t="s">
        <v>596</v>
      </c>
      <c r="D301" s="269">
        <f>VLOOKUP("TOTAL CAPÍTULO 1",$C$1:$Z$5010,2,FALSE)+VLOOKUP("TOTAL CAPÍTULO 2",$C$1:$Z$5010,2,FALSE)+VLOOKUP("TOTAL CAPÍTULO 3",$C$1:$Z$5010,2,FALSE)+VLOOKUP("TOTAL CAPÍTULO 4",$C$1:$Z$5010,2,FALSE)+VLOOKUP("TOTAL CAPÍTULO 5",$C$1:$Z$5010,2,FALSE)+VLOOKUP("TOTAL CAPÍTULO 6",$C$1:$Z$5010,2,FALSE)+VLOOKUP("TOTAL CAPÍTULO 7",$C$1:$Z$5010,2,FALSE)+VLOOKUP("TOTAL CAPÍTULO 8",$C$1:$Z$5010,2,FALSE)+VLOOKUP("TOTAL CAPÍTULO 9",$C$1:$Z$5010,2,FALSE)</f>
        <v>10602988.010000002</v>
      </c>
      <c r="E301" s="255">
        <v>1</v>
      </c>
      <c r="F301" s="271">
        <f t="shared" si="13"/>
        <v>1</v>
      </c>
    </row>
    <row r="302" spans="1:6" x14ac:dyDescent="0.3">
      <c r="A302"/>
      <c r="B302" s="9"/>
      <c r="C302" s="77"/>
      <c r="D302" s="32"/>
      <c r="E302" s="276"/>
    </row>
    <row r="303" spans="1:6" x14ac:dyDescent="0.3">
      <c r="A303"/>
      <c r="B303" s="9"/>
      <c r="C303" s="77"/>
      <c r="D303" s="32"/>
      <c r="E303" s="276"/>
    </row>
  </sheetData>
  <autoFilter ref="B6:F301" xr:uid="{9A677701-3DCA-47E8-B1C5-446FCF6BD3A8}">
    <filterColumn colId="3">
      <filters>
        <filter val="1"/>
        <filter val="TAMBIEN EN GASTOS"/>
      </filters>
    </filterColumn>
  </autoFilter>
  <printOptions horizontalCentered="1"/>
  <pageMargins left="0.70866141732283472" right="0.70866141732283472" top="0.74803149606299213" bottom="0.74803149606299213" header="0.31496062992125984" footer="0.31496062992125984"/>
  <pageSetup paperSize="9" scale="80" orientation="portrait" r:id="rId1"/>
  <headerFooter>
    <oddHeader>&amp;L&amp;G           &amp;KC00000PRESUPUESTO - EJERCICIO 2025 &amp;K01+000
                          &amp;"-,Cursiva"&amp;KC00000PRESUPUESTO DE INGRESOS</oddHeader>
    <oddFooter>&amp;CPágina &amp;P&amp;R&amp;A</oddFooter>
  </headerFooter>
  <rowBreaks count="2" manualBreakCount="2">
    <brk id="71" max="3" man="1"/>
    <brk id="216" max="3"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tabColor rgb="FF00B050"/>
  </sheetPr>
  <dimension ref="A1:N404"/>
  <sheetViews>
    <sheetView topLeftCell="A247" zoomScaleNormal="100" zoomScaleSheetLayoutView="100" workbookViewId="0">
      <selection activeCell="E263" sqref="E263"/>
    </sheetView>
  </sheetViews>
  <sheetFormatPr baseColWidth="10" defaultColWidth="11.44140625" defaultRowHeight="14.4" x14ac:dyDescent="0.3"/>
  <cols>
    <col min="1" max="1" width="2.109375" style="9" customWidth="1"/>
    <col min="2" max="2" width="6.44140625" style="44" customWidth="1"/>
    <col min="3" max="3" width="6.44140625" style="43" customWidth="1"/>
    <col min="4" max="4" width="60.6640625" style="32" customWidth="1"/>
    <col min="5" max="5" width="14.6640625" style="45" customWidth="1"/>
    <col min="6" max="6" width="5.6640625" style="45" customWidth="1"/>
    <col min="7" max="7" width="5.6640625" style="45" hidden="1" customWidth="1"/>
    <col min="8" max="8" width="15.88671875" hidden="1" customWidth="1"/>
    <col min="9" max="9" width="20.33203125" hidden="1" customWidth="1"/>
    <col min="10" max="10" width="19.109375" hidden="1" customWidth="1"/>
    <col min="11" max="11" width="17.109375" hidden="1" customWidth="1"/>
    <col min="12" max="12" width="15.33203125" style="6" hidden="1" customWidth="1"/>
    <col min="13" max="14" width="0" hidden="1" customWidth="1"/>
  </cols>
  <sheetData>
    <row r="1" spans="1:12" x14ac:dyDescent="0.3">
      <c r="A1" s="10"/>
      <c r="B1" s="31"/>
      <c r="C1" s="32"/>
      <c r="E1" s="33"/>
      <c r="F1" s="33"/>
      <c r="G1" s="33"/>
    </row>
    <row r="2" spans="1:12" x14ac:dyDescent="0.3">
      <c r="A2" s="10"/>
      <c r="B2" s="31"/>
      <c r="C2" s="32"/>
      <c r="D2" s="13" t="s">
        <v>609</v>
      </c>
      <c r="E2" s="34"/>
      <c r="F2" s="34"/>
      <c r="G2" s="34"/>
    </row>
    <row r="3" spans="1:12" x14ac:dyDescent="0.3">
      <c r="A3" s="10"/>
      <c r="B3" s="31"/>
      <c r="C3" s="32"/>
      <c r="D3" s="35" t="s">
        <v>72</v>
      </c>
      <c r="E3" s="126"/>
      <c r="F3" s="126"/>
      <c r="G3" s="126"/>
    </row>
    <row r="4" spans="1:12" ht="15" thickBot="1" x14ac:dyDescent="0.35">
      <c r="A4" s="11"/>
      <c r="B4" s="36"/>
      <c r="C4" s="37"/>
      <c r="D4" s="37"/>
      <c r="E4" s="38"/>
      <c r="F4" s="126"/>
      <c r="G4" s="126"/>
    </row>
    <row r="5" spans="1:12" ht="15" thickTop="1" x14ac:dyDescent="0.3">
      <c r="A5" s="12"/>
      <c r="B5" s="39"/>
      <c r="C5" s="40"/>
      <c r="D5" s="40"/>
      <c r="E5" s="41"/>
      <c r="F5" s="126"/>
      <c r="G5" s="126"/>
      <c r="H5" s="51"/>
      <c r="I5" s="51"/>
      <c r="J5" s="51"/>
      <c r="K5" s="51"/>
    </row>
    <row r="6" spans="1:12" ht="15" customHeight="1" x14ac:dyDescent="0.3">
      <c r="A6" s="15"/>
      <c r="B6" s="23" t="s">
        <v>22</v>
      </c>
      <c r="C6" s="23" t="s">
        <v>1</v>
      </c>
      <c r="D6" s="24" t="s">
        <v>2</v>
      </c>
      <c r="E6" s="80" t="s">
        <v>1339</v>
      </c>
      <c r="F6" s="126"/>
      <c r="G6" s="126"/>
      <c r="H6" s="147" t="s">
        <v>1300</v>
      </c>
      <c r="I6" s="27" t="s">
        <v>360</v>
      </c>
      <c r="J6" s="27" t="s">
        <v>359</v>
      </c>
      <c r="K6" s="27" t="s">
        <v>1301</v>
      </c>
      <c r="L6" s="27" t="s">
        <v>1299</v>
      </c>
    </row>
    <row r="7" spans="1:12" x14ac:dyDescent="0.3">
      <c r="B7" s="293">
        <v>13000</v>
      </c>
      <c r="C7" s="293">
        <v>12001</v>
      </c>
      <c r="D7" s="281" t="s">
        <v>984</v>
      </c>
      <c r="E7" s="282">
        <f>IFERROR(VLOOKUP(B7&amp;C7,'C1'!$D$2:$Z$9988,2,FALSE),0)</f>
        <v>15905.348837500002</v>
      </c>
      <c r="F7" s="255">
        <f t="shared" ref="F7:F70" si="0">IF(E7=0,0,1)</f>
        <v>1</v>
      </c>
      <c r="G7" s="253"/>
      <c r="H7" s="48">
        <f>IFERROR(VLOOKUP(B7&amp;C7,'C1'!$D$2:$Z$9988,4,FALSE),0)</f>
        <v>15519.69</v>
      </c>
      <c r="I7" s="48">
        <f>IFERROR(VLOOKUP(B7&amp;C7,'C1'!$D$1:$Z$9988,5,FALSE),0)</f>
        <v>72.209999999999994</v>
      </c>
      <c r="J7" s="48">
        <f>IFERROR(VLOOKUP(B7&amp;C7,'C1'!$D$2:$Z$9988,6,FALSE),0)</f>
        <v>72.209999999999994</v>
      </c>
      <c r="K7" s="48">
        <f>IFERROR(VLOOKUP(B7&amp;C7,'C1'!$D$2:$Z$9988,7,FALSE),0)</f>
        <v>72.209999999999994</v>
      </c>
      <c r="L7" s="102">
        <f>E7-H7</f>
        <v>385.65883750000103</v>
      </c>
    </row>
    <row r="8" spans="1:12" x14ac:dyDescent="0.3">
      <c r="B8" s="293">
        <v>13000</v>
      </c>
      <c r="C8" s="293">
        <v>12002</v>
      </c>
      <c r="D8" s="281" t="s">
        <v>985</v>
      </c>
      <c r="E8" s="282">
        <f>IFERROR(VLOOKUP(B8&amp;C8,'C1'!$D$2:$Z$9988,2,FALSE),0)</f>
        <v>42546.908475000004</v>
      </c>
      <c r="F8" s="255">
        <f t="shared" si="0"/>
        <v>1</v>
      </c>
      <c r="G8" s="126"/>
      <c r="H8" s="48">
        <f>IFERROR(VLOOKUP(B8&amp;C8,'C1'!$D$2:$Z$9988,4,FALSE),0)</f>
        <v>41515.26</v>
      </c>
      <c r="I8" s="48">
        <f>IFERROR(VLOOKUP(B8&amp;C8,'C1'!$D$1:$Z$9988,5,FALSE),0)</f>
        <v>41515.26</v>
      </c>
      <c r="J8" s="48">
        <f>IFERROR(VLOOKUP(B8&amp;C8,'C1'!$D$2:$Z$9988,6,FALSE),0)</f>
        <v>43789.45</v>
      </c>
      <c r="K8" s="48">
        <f>IFERROR(VLOOKUP(B8&amp;C8,'C1'!$D$2:$Z$9988,7,FALSE),0)</f>
        <v>43789.45</v>
      </c>
      <c r="L8" s="102">
        <f t="shared" ref="L8:L71" si="1">E8-H8</f>
        <v>1031.6484750000018</v>
      </c>
    </row>
    <row r="9" spans="1:12" x14ac:dyDescent="0.3">
      <c r="B9" s="293">
        <v>13000</v>
      </c>
      <c r="C9" s="293">
        <v>12003</v>
      </c>
      <c r="D9" s="281" t="s">
        <v>986</v>
      </c>
      <c r="E9" s="282">
        <f>IFERROR(VLOOKUP(B9&amp;C9,'C1'!$D$2:$Z$9988,2,FALSE),0)</f>
        <v>182726.17087499998</v>
      </c>
      <c r="F9" s="255">
        <f t="shared" si="0"/>
        <v>1</v>
      </c>
      <c r="G9" s="126"/>
      <c r="H9" s="48">
        <f>IFERROR(VLOOKUP(B9&amp;C9,'C1'!$D$2:$Z$9988,4,FALSE),0)</f>
        <v>178295.4</v>
      </c>
      <c r="I9" s="48">
        <f>IFERROR(VLOOKUP(B9&amp;C9,'C1'!$D$1:$Z$9988,5,FALSE),0)</f>
        <v>178295.4</v>
      </c>
      <c r="J9" s="48">
        <f>IFERROR(VLOOKUP(B9&amp;C9,'C1'!$D$2:$Z$9988,6,FALSE),0)</f>
        <v>175665.85</v>
      </c>
      <c r="K9" s="48">
        <f>IFERROR(VLOOKUP(B9&amp;C9,'C1'!$D$2:$Z$9988,7,FALSE),0)</f>
        <v>175665.85</v>
      </c>
      <c r="L9" s="102">
        <f t="shared" si="1"/>
        <v>4430.7708749999874</v>
      </c>
    </row>
    <row r="10" spans="1:12" x14ac:dyDescent="0.3">
      <c r="B10" s="293">
        <v>13000</v>
      </c>
      <c r="C10" s="293">
        <v>12006</v>
      </c>
      <c r="D10" s="281" t="s">
        <v>987</v>
      </c>
      <c r="E10" s="282">
        <f>IFERROR(VLOOKUP(B10&amp;C10,'C1'!$D$2:$Z$9988,2,FALSE),0)</f>
        <v>32768.615524999994</v>
      </c>
      <c r="F10" s="255">
        <f t="shared" si="0"/>
        <v>1</v>
      </c>
      <c r="G10" s="126"/>
      <c r="H10" s="48">
        <f>IFERROR(VLOOKUP(B10&amp;C10,'C1'!$D$2:$Z$9988,4,FALSE),0)</f>
        <v>31395.34</v>
      </c>
      <c r="I10" s="48">
        <f>IFERROR(VLOOKUP(B10&amp;C10,'C1'!$D$1:$Z$9988,5,FALSE),0)</f>
        <v>31395.34</v>
      </c>
      <c r="J10" s="48">
        <f>IFERROR(VLOOKUP(B10&amp;C10,'C1'!$D$2:$Z$9988,6,FALSE),0)</f>
        <v>25147.67</v>
      </c>
      <c r="K10" s="48">
        <f>IFERROR(VLOOKUP(B10&amp;C10,'C1'!$D$2:$Z$9988,7,FALSE),0)</f>
        <v>25147.67</v>
      </c>
      <c r="L10" s="102">
        <f t="shared" si="1"/>
        <v>1373.2755249999936</v>
      </c>
    </row>
    <row r="11" spans="1:12" x14ac:dyDescent="0.3">
      <c r="B11" s="293">
        <v>13000</v>
      </c>
      <c r="C11" s="293">
        <v>12100</v>
      </c>
      <c r="D11" s="281" t="s">
        <v>988</v>
      </c>
      <c r="E11" s="282">
        <f>IFERROR(VLOOKUP(B11&amp;C11,'C1'!$D$2:$Z$9988,2,FALSE),0)</f>
        <v>174164.10243749994</v>
      </c>
      <c r="F11" s="255">
        <f t="shared" si="0"/>
        <v>1</v>
      </c>
      <c r="G11" s="126"/>
      <c r="H11" s="48">
        <f>IFERROR(VLOOKUP(B11&amp;C11,'C1'!$D$2:$Z$9988,4,FALSE),0)</f>
        <v>169941.85</v>
      </c>
      <c r="I11" s="48">
        <f>IFERROR(VLOOKUP(B11&amp;C11,'C1'!$D$1:$Z$9988,5,FALSE),0)</f>
        <v>161052.66</v>
      </c>
      <c r="J11" s="48">
        <f>IFERROR(VLOOKUP(B11&amp;C11,'C1'!$D$2:$Z$9988,6,FALSE),0)</f>
        <v>135734.01999999999</v>
      </c>
      <c r="K11" s="48">
        <f>IFERROR(VLOOKUP(B11&amp;C11,'C1'!$D$2:$Z$9988,7,FALSE),0)</f>
        <v>135734.01999999999</v>
      </c>
      <c r="L11" s="102">
        <f t="shared" si="1"/>
        <v>4222.2524374999339</v>
      </c>
    </row>
    <row r="12" spans="1:12" x14ac:dyDescent="0.3">
      <c r="B12" s="293">
        <v>13000</v>
      </c>
      <c r="C12" s="293">
        <v>12101</v>
      </c>
      <c r="D12" s="281" t="s">
        <v>989</v>
      </c>
      <c r="E12" s="282">
        <f>IFERROR(VLOOKUP(B12&amp;C12,'C1'!$D$2:$Z$9988,2,FALSE),0)</f>
        <v>164126.08669402986</v>
      </c>
      <c r="F12" s="255">
        <f t="shared" si="0"/>
        <v>1</v>
      </c>
      <c r="G12" s="126"/>
      <c r="H12" s="48">
        <f>IFERROR(VLOOKUP(B12&amp;C12,'C1'!$D$2:$Z$9988,4,FALSE),0)</f>
        <v>141781.82999999999</v>
      </c>
      <c r="I12" s="48">
        <f>IFERROR(VLOOKUP(B12&amp;C12,'C1'!$D$1:$Z$9988,5,FALSE),0)</f>
        <v>141781.82999999999</v>
      </c>
      <c r="J12" s="48">
        <f>IFERROR(VLOOKUP(B12&amp;C12,'C1'!$D$2:$Z$9988,6,FALSE),0)</f>
        <v>107080.62</v>
      </c>
      <c r="K12" s="48">
        <f>IFERROR(VLOOKUP(B12&amp;C12,'C1'!$D$2:$Z$9988,7,FALSE),0)</f>
        <v>107080.62</v>
      </c>
      <c r="L12" s="102">
        <f t="shared" si="1"/>
        <v>22344.256694029871</v>
      </c>
    </row>
    <row r="13" spans="1:12" x14ac:dyDescent="0.3">
      <c r="B13" s="293">
        <v>13000</v>
      </c>
      <c r="C13" s="293">
        <v>15000</v>
      </c>
      <c r="D13" s="281" t="s">
        <v>990</v>
      </c>
      <c r="E13" s="282">
        <f>IFERROR(VLOOKUP(B13&amp;C13,'C1'!$D$2:$Z$9988,2,FALSE),0)</f>
        <v>69251.333249999981</v>
      </c>
      <c r="F13" s="255">
        <f t="shared" si="0"/>
        <v>1</v>
      </c>
      <c r="G13" s="126"/>
      <c r="H13" s="48">
        <f>IFERROR(VLOOKUP(B13&amp;C13,'C1'!$D$2:$Z$9988,4,FALSE),0)</f>
        <v>65000</v>
      </c>
      <c r="I13" s="48">
        <f>IFERROR(VLOOKUP(B13&amp;C13,'C1'!$D$1:$Z$9988,5,FALSE),0)</f>
        <v>65000</v>
      </c>
      <c r="J13" s="48">
        <f>IFERROR(VLOOKUP(B13&amp;C13,'C1'!$D$2:$Z$9988,6,FALSE),0)</f>
        <v>86729.43</v>
      </c>
      <c r="K13" s="48">
        <f>IFERROR(VLOOKUP(B13&amp;C13,'C1'!$D$2:$Z$9988,7,FALSE),0)</f>
        <v>86729.43</v>
      </c>
      <c r="L13" s="102">
        <f t="shared" si="1"/>
        <v>4251.3332499999815</v>
      </c>
    </row>
    <row r="14" spans="1:12" x14ac:dyDescent="0.3">
      <c r="B14" s="293">
        <v>13000</v>
      </c>
      <c r="C14" s="293">
        <v>15100</v>
      </c>
      <c r="D14" s="281" t="s">
        <v>991</v>
      </c>
      <c r="E14" s="282">
        <f>IFERROR(VLOOKUP(B14&amp;C14,'C1'!$D$2:$Z$9988,2,FALSE),0)</f>
        <v>45000</v>
      </c>
      <c r="F14" s="255">
        <f t="shared" si="0"/>
        <v>1</v>
      </c>
      <c r="G14" s="126"/>
      <c r="H14" s="48">
        <f>IFERROR(VLOOKUP(B14&amp;C14,'C1'!$D$2:$Z$9988,4,FALSE),0)</f>
        <v>30000</v>
      </c>
      <c r="I14" s="48">
        <f>IFERROR(VLOOKUP(B14&amp;C14,'C1'!$D$1:$Z$9988,5,FALSE),0)</f>
        <v>30000</v>
      </c>
      <c r="J14" s="48">
        <f>IFERROR(VLOOKUP(B14&amp;C14,'C1'!$D$2:$Z$9988,6,FALSE),0)</f>
        <v>45282.36</v>
      </c>
      <c r="K14" s="48">
        <f>IFERROR(VLOOKUP(B14&amp;C14,'C1'!$D$2:$Z$9988,7,FALSE),0)</f>
        <v>45282.36</v>
      </c>
      <c r="L14" s="102">
        <f t="shared" si="1"/>
        <v>15000</v>
      </c>
    </row>
    <row r="15" spans="1:12" hidden="1" x14ac:dyDescent="0.3">
      <c r="B15" s="293">
        <v>13000</v>
      </c>
      <c r="C15" s="293">
        <v>16203</v>
      </c>
      <c r="D15" s="281" t="s">
        <v>992</v>
      </c>
      <c r="E15" s="282">
        <f>IFERROR(VLOOKUP(B15&amp;C15,'C1'!$D$2:$Z$9988,2,FALSE),0)</f>
        <v>0</v>
      </c>
      <c r="F15" s="255">
        <f t="shared" si="0"/>
        <v>0</v>
      </c>
      <c r="G15" s="126"/>
      <c r="H15" s="48">
        <f>IFERROR(VLOOKUP(B15&amp;C15,'C1'!$D$2:$Z$9988,4,FALSE),0)</f>
        <v>0</v>
      </c>
      <c r="I15" s="48">
        <f>IFERROR(VLOOKUP(B15&amp;C15,'C1'!$D$1:$Z$9988,5,FALSE),0)</f>
        <v>0</v>
      </c>
      <c r="J15" s="48">
        <f>IFERROR(VLOOKUP(B15&amp;C15,'C1'!$D$2:$Z$9988,6,FALSE),0)</f>
        <v>0</v>
      </c>
      <c r="K15" s="48">
        <f>IFERROR(VLOOKUP(B15&amp;C15,'C1'!$D$2:$Z$9988,7,FALSE),0)</f>
        <v>0</v>
      </c>
      <c r="L15" s="119">
        <f t="shared" si="1"/>
        <v>0</v>
      </c>
    </row>
    <row r="16" spans="1:12" x14ac:dyDescent="0.3">
      <c r="B16" s="293">
        <v>13000</v>
      </c>
      <c r="C16" s="293">
        <v>16000</v>
      </c>
      <c r="D16" s="281" t="s">
        <v>993</v>
      </c>
      <c r="E16" s="282">
        <f>IFERROR(VLOOKUP(B16&amp;C16,'C1'!$D$2:$Z$9988,2,FALSE),0)</f>
        <v>241248.01335847744</v>
      </c>
      <c r="F16" s="255">
        <f t="shared" si="0"/>
        <v>1</v>
      </c>
      <c r="G16" s="126"/>
      <c r="H16" s="48">
        <f>IFERROR(VLOOKUP(B16&amp;C16,'C1'!$D$2:$Z$9988,4,FALSE),0)</f>
        <v>271329.19</v>
      </c>
      <c r="I16" s="48">
        <f>IFERROR(VLOOKUP(B16&amp;C16,'C1'!$D$1:$Z$9988,5,FALSE),0)</f>
        <v>191219.1</v>
      </c>
      <c r="J16" s="48">
        <f>IFERROR(VLOOKUP(B16&amp;C16,'C1'!$D$2:$Z$9988,6,FALSE),0)</f>
        <v>191219.1</v>
      </c>
      <c r="K16" s="48">
        <f>IFERROR(VLOOKUP(B16&amp;C16,'C1'!$D$2:$Z$9988,7,FALSE),0)</f>
        <v>191219.1</v>
      </c>
      <c r="L16" s="119">
        <f t="shared" si="1"/>
        <v>-30081.176641522557</v>
      </c>
    </row>
    <row r="17" spans="2:12" x14ac:dyDescent="0.3">
      <c r="B17" s="293">
        <v>15100</v>
      </c>
      <c r="C17" s="293">
        <v>12000</v>
      </c>
      <c r="D17" s="281" t="s">
        <v>994</v>
      </c>
      <c r="E17" s="282">
        <f>IFERROR(VLOOKUP(B17&amp;C17,'C1'!$D$2:$Z$9988,2,FALSE),0)</f>
        <v>36175.288099999998</v>
      </c>
      <c r="F17" s="255">
        <f t="shared" si="0"/>
        <v>1</v>
      </c>
      <c r="G17" s="126"/>
      <c r="H17" s="48">
        <f>IFERROR(VLOOKUP(B17&amp;C17,'C1'!$D$2:$Z$9988,4,FALSE),0)</f>
        <v>23715.16</v>
      </c>
      <c r="I17" s="48">
        <f>IFERROR(VLOOKUP(B17&amp;C17,'C1'!$D$1:$Z$9988,5,FALSE),0)</f>
        <v>23715.16</v>
      </c>
      <c r="J17" s="48">
        <f>IFERROR(VLOOKUP(B17&amp;C17,'C1'!$D$2:$Z$9988,6,FALSE),0)</f>
        <v>22022.5</v>
      </c>
      <c r="K17" s="48">
        <f>IFERROR(VLOOKUP(B17&amp;C17,'C1'!$D$2:$Z$9988,7,FALSE),0)</f>
        <v>22022.5</v>
      </c>
      <c r="L17" s="102">
        <f t="shared" si="1"/>
        <v>12460.128099999998</v>
      </c>
    </row>
    <row r="18" spans="2:12" x14ac:dyDescent="0.3">
      <c r="B18" s="293">
        <v>15100</v>
      </c>
      <c r="C18" s="293">
        <v>12001</v>
      </c>
      <c r="D18" s="281" t="s">
        <v>995</v>
      </c>
      <c r="E18" s="282">
        <f>IFERROR(VLOOKUP(B18&amp;C18,'C1'!$D$2:$Z$9988,2,FALSE),0)</f>
        <v>31810.697675000003</v>
      </c>
      <c r="F18" s="255">
        <f t="shared" si="0"/>
        <v>1</v>
      </c>
      <c r="G18" s="126"/>
      <c r="H18" s="48">
        <f>IFERROR(VLOOKUP(B18&amp;C18,'C1'!$D$2:$Z$9988,4,FALSE),0)</f>
        <v>27935.42</v>
      </c>
      <c r="I18" s="48">
        <f>IFERROR(VLOOKUP(B18&amp;C18,'C1'!$D$1:$Z$9988,5,FALSE),0)</f>
        <v>30635.42</v>
      </c>
      <c r="J18" s="48">
        <f>IFERROR(VLOOKUP(B18&amp;C18,'C1'!$D$2:$Z$9988,6,FALSE),0)</f>
        <v>35834.080000000002</v>
      </c>
      <c r="K18" s="48">
        <f>IFERROR(VLOOKUP(B18&amp;C18,'C1'!$D$2:$Z$9988,7,FALSE),0)</f>
        <v>35834.080000000002</v>
      </c>
      <c r="L18" s="102">
        <f t="shared" si="1"/>
        <v>3875.2776750000048</v>
      </c>
    </row>
    <row r="19" spans="2:12" x14ac:dyDescent="0.3">
      <c r="B19" s="293">
        <v>15100</v>
      </c>
      <c r="C19" s="293">
        <v>12006</v>
      </c>
      <c r="D19" s="281" t="s">
        <v>996</v>
      </c>
      <c r="E19" s="282">
        <f>IFERROR(VLOOKUP(B19&amp;C19,'C1'!$D$2:$Z$9988,2,FALSE),0)</f>
        <v>9254.2201874999992</v>
      </c>
      <c r="F19" s="255">
        <f t="shared" si="0"/>
        <v>1</v>
      </c>
      <c r="G19" s="126"/>
      <c r="H19" s="48">
        <f>IFERROR(VLOOKUP(B19&amp;C19,'C1'!$D$2:$Z$9988,4,FALSE),0)</f>
        <v>6314.91</v>
      </c>
      <c r="I19" s="48">
        <f>IFERROR(VLOOKUP(B19&amp;C19,'C1'!$D$1:$Z$9988,5,FALSE),0)</f>
        <v>6314.91</v>
      </c>
      <c r="J19" s="48">
        <f>IFERROR(VLOOKUP(B19&amp;C19,'C1'!$D$2:$Z$9988,6,FALSE),0)</f>
        <v>5449.69</v>
      </c>
      <c r="K19" s="48">
        <f>IFERROR(VLOOKUP(B19&amp;C19,'C1'!$D$2:$Z$9988,7,FALSE),0)</f>
        <v>5449.69</v>
      </c>
      <c r="L19" s="102">
        <f t="shared" si="1"/>
        <v>2939.3101874999993</v>
      </c>
    </row>
    <row r="20" spans="2:12" x14ac:dyDescent="0.3">
      <c r="B20" s="293">
        <v>15100</v>
      </c>
      <c r="C20" s="293">
        <v>12100</v>
      </c>
      <c r="D20" s="281" t="s">
        <v>792</v>
      </c>
      <c r="E20" s="282">
        <f>IFERROR(VLOOKUP(B20&amp;C20,'C1'!$D$2:$Z$9988,2,FALSE),0)</f>
        <v>44207.148125</v>
      </c>
      <c r="F20" s="255">
        <f t="shared" si="0"/>
        <v>1</v>
      </c>
      <c r="G20" s="126"/>
      <c r="H20" s="48">
        <f>IFERROR(VLOOKUP(B20&amp;C20,'C1'!$D$2:$Z$9988,4,FALSE),0)</f>
        <v>29589.27</v>
      </c>
      <c r="I20" s="48">
        <f>IFERROR(VLOOKUP(B20&amp;C20,'C1'!$D$1:$Z$9988,5,FALSE),0)</f>
        <v>29589.27</v>
      </c>
      <c r="J20" s="48">
        <f>IFERROR(VLOOKUP(B20&amp;C20,'C1'!$D$2:$Z$9988,6,FALSE),0)</f>
        <v>29992.85</v>
      </c>
      <c r="K20" s="48">
        <f>IFERROR(VLOOKUP(B20&amp;C20,'C1'!$D$2:$Z$9988,7,FALSE),0)</f>
        <v>29992.85</v>
      </c>
      <c r="L20" s="102">
        <f t="shared" si="1"/>
        <v>14617.878124999999</v>
      </c>
    </row>
    <row r="21" spans="2:12" x14ac:dyDescent="0.3">
      <c r="B21" s="293">
        <v>15100</v>
      </c>
      <c r="C21" s="293">
        <v>12101</v>
      </c>
      <c r="D21" s="281" t="s">
        <v>997</v>
      </c>
      <c r="E21" s="282">
        <f>IFERROR(VLOOKUP(B21&amp;C21,'C1'!$D$2:$Z$9988,2,FALSE),0)</f>
        <v>51060.201666666668</v>
      </c>
      <c r="F21" s="255">
        <f t="shared" si="0"/>
        <v>1</v>
      </c>
      <c r="G21" s="126"/>
      <c r="H21" s="48">
        <f>IFERROR(VLOOKUP(B21&amp;C21,'C1'!$D$2:$Z$9988,4,FALSE),0)</f>
        <v>26872.52</v>
      </c>
      <c r="I21" s="48">
        <f>IFERROR(VLOOKUP(B21&amp;C21,'C1'!$D$1:$Z$9988,5,FALSE),0)</f>
        <v>26872.52</v>
      </c>
      <c r="J21" s="48">
        <f>IFERROR(VLOOKUP(B21&amp;C21,'C1'!$D$2:$Z$9988,6,FALSE),0)</f>
        <v>31725.75</v>
      </c>
      <c r="K21" s="48">
        <f>IFERROR(VLOOKUP(B21&amp;C21,'C1'!$D$2:$Z$9988,7,FALSE),0)</f>
        <v>31725.75</v>
      </c>
      <c r="L21" s="102">
        <f t="shared" si="1"/>
        <v>24187.681666666667</v>
      </c>
    </row>
    <row r="22" spans="2:12" hidden="1" x14ac:dyDescent="0.3">
      <c r="B22" s="293">
        <v>15100</v>
      </c>
      <c r="C22" s="293">
        <v>13001</v>
      </c>
      <c r="D22" s="281" t="s">
        <v>998</v>
      </c>
      <c r="E22" s="282">
        <f>IFERROR(VLOOKUP(B22&amp;C22,'C1'!$D$2:$Z$9988,2,FALSE),0)</f>
        <v>0</v>
      </c>
      <c r="F22" s="255">
        <f t="shared" si="0"/>
        <v>0</v>
      </c>
      <c r="G22" s="126"/>
      <c r="H22" s="48">
        <f>IFERROR(VLOOKUP(B22&amp;C22,'C1'!$D$2:$Z$9988,4,FALSE),0)</f>
        <v>0</v>
      </c>
      <c r="I22" s="48">
        <f>IFERROR(VLOOKUP(B22&amp;C22,'C1'!$D$1:$Z$9988,5,FALSE),0)</f>
        <v>0</v>
      </c>
      <c r="J22" s="48">
        <f>IFERROR(VLOOKUP(B22&amp;C22,'C1'!$D$2:$Z$9988,6,FALSE),0)</f>
        <v>0</v>
      </c>
      <c r="K22" s="48">
        <f>IFERROR(VLOOKUP(B22&amp;C22,'C1'!$D$2:$Z$9988,7,FALSE),0)</f>
        <v>0</v>
      </c>
      <c r="L22" s="119">
        <f t="shared" si="1"/>
        <v>0</v>
      </c>
    </row>
    <row r="23" spans="2:12" x14ac:dyDescent="0.3">
      <c r="B23" s="293">
        <v>15100</v>
      </c>
      <c r="C23" s="293">
        <v>15000</v>
      </c>
      <c r="D23" s="281" t="s">
        <v>999</v>
      </c>
      <c r="E23" s="282">
        <f>IFERROR(VLOOKUP(B23&amp;C23,'C1'!$D$2:$Z$9988,2,FALSE),0)</f>
        <v>17470.537499999999</v>
      </c>
      <c r="F23" s="255">
        <f t="shared" si="0"/>
        <v>1</v>
      </c>
      <c r="G23" s="126"/>
      <c r="H23" s="48">
        <f>IFERROR(VLOOKUP(B23&amp;C23,'C1'!$D$2:$Z$9988,4,FALSE),0)</f>
        <v>6000</v>
      </c>
      <c r="I23" s="48">
        <f>IFERROR(VLOOKUP(B23&amp;C23,'C1'!$D$1:$Z$9988,5,FALSE),0)</f>
        <v>6000</v>
      </c>
      <c r="J23" s="48">
        <f>IFERROR(VLOOKUP(B23&amp;C23,'C1'!$D$2:$Z$9988,6,FALSE),0)</f>
        <v>10105.049999999999</v>
      </c>
      <c r="K23" s="48">
        <f>IFERROR(VLOOKUP(B23&amp;C23,'C1'!$D$2:$Z$9988,7,FALSE),0)</f>
        <v>10105.049999999999</v>
      </c>
      <c r="L23" s="102">
        <f t="shared" si="1"/>
        <v>11470.537499999999</v>
      </c>
    </row>
    <row r="24" spans="2:12" x14ac:dyDescent="0.3">
      <c r="B24" s="293">
        <v>15100</v>
      </c>
      <c r="C24" s="293">
        <v>15100</v>
      </c>
      <c r="D24" s="281" t="s">
        <v>1000</v>
      </c>
      <c r="E24" s="282">
        <f>IFERROR(VLOOKUP(B24&amp;C24,'C1'!$D$2:$Z$9988,2,FALSE),0)</f>
        <v>200</v>
      </c>
      <c r="F24" s="255">
        <f t="shared" si="0"/>
        <v>1</v>
      </c>
      <c r="G24" s="126"/>
      <c r="H24" s="48">
        <f>IFERROR(VLOOKUP(B24&amp;C24,'C1'!$D$2:$Z$9988,4,FALSE),0)</f>
        <v>200</v>
      </c>
      <c r="I24" s="48">
        <f>IFERROR(VLOOKUP(B24&amp;C24,'C1'!$D$1:$Z$9988,5,FALSE),0)</f>
        <v>200</v>
      </c>
      <c r="J24" s="48">
        <f>IFERROR(VLOOKUP(B24&amp;C24,'C1'!$D$2:$Z$9988,6,FALSE),0)</f>
        <v>0</v>
      </c>
      <c r="K24" s="48">
        <f>IFERROR(VLOOKUP(B24&amp;C24,'C1'!$D$2:$Z$9988,7,FALSE),0)</f>
        <v>0</v>
      </c>
      <c r="L24" s="119">
        <f t="shared" si="1"/>
        <v>0</v>
      </c>
    </row>
    <row r="25" spans="2:12" x14ac:dyDescent="0.3">
      <c r="B25" s="293">
        <v>15100</v>
      </c>
      <c r="C25" s="293">
        <v>16000</v>
      </c>
      <c r="D25" s="281" t="s">
        <v>1002</v>
      </c>
      <c r="E25" s="282">
        <f>IFERROR(VLOOKUP(B25&amp;C25,'C1'!$D$2:$Z$9988,2,FALSE),0)</f>
        <v>52088.71225801501</v>
      </c>
      <c r="F25" s="255">
        <f t="shared" si="0"/>
        <v>1</v>
      </c>
      <c r="G25" s="126"/>
      <c r="H25" s="48">
        <f>IFERROR(VLOOKUP(B25&amp;C25,'C1'!$D$2:$Z$9988,4,FALSE),0)</f>
        <v>36445.089999999997</v>
      </c>
      <c r="I25" s="48">
        <f>IFERROR(VLOOKUP(B25&amp;C25,'C1'!$D$1:$Z$9988,5,FALSE),0)</f>
        <v>35245.089999999997</v>
      </c>
      <c r="J25" s="48">
        <f>IFERROR(VLOOKUP(B25&amp;C25,'C1'!$D$2:$Z$9988,6,FALSE),0)</f>
        <v>34341.74</v>
      </c>
      <c r="K25" s="48">
        <f>IFERROR(VLOOKUP(B25&amp;C25,'C1'!$D$2:$Z$9988,7,FALSE),0)</f>
        <v>34341.74</v>
      </c>
      <c r="L25" s="102">
        <f t="shared" si="1"/>
        <v>15643.622258015013</v>
      </c>
    </row>
    <row r="26" spans="2:12" hidden="1" x14ac:dyDescent="0.3">
      <c r="B26" s="293">
        <v>15100</v>
      </c>
      <c r="C26" s="293">
        <v>16203</v>
      </c>
      <c r="D26" s="281" t="s">
        <v>1001</v>
      </c>
      <c r="E26" s="282">
        <f>IFERROR(VLOOKUP(B26&amp;C26,'C1'!$D$2:$Z$9988,2,FALSE),0)</f>
        <v>0</v>
      </c>
      <c r="F26" s="255">
        <f t="shared" si="0"/>
        <v>0</v>
      </c>
      <c r="G26" s="126"/>
      <c r="H26" s="48">
        <f>IFERROR(VLOOKUP(B26&amp;C26,'C1'!$D$2:$Z$9988,4,FALSE),0)</f>
        <v>0</v>
      </c>
      <c r="I26" s="48">
        <f>IFERROR(VLOOKUP(B26&amp;C26,'C1'!$D$1:$Z$9988,5,FALSE),0)</f>
        <v>0</v>
      </c>
      <c r="J26" s="48">
        <f>IFERROR(VLOOKUP(B26&amp;C26,'C1'!$D$2:$Z$9988,6,FALSE),0)</f>
        <v>0</v>
      </c>
      <c r="K26" s="48">
        <f>IFERROR(VLOOKUP(B26&amp;C26,'C1'!$D$2:$Z$9988,7,FALSE),0)</f>
        <v>0</v>
      </c>
      <c r="L26" s="119">
        <f t="shared" si="1"/>
        <v>0</v>
      </c>
    </row>
    <row r="27" spans="2:12" x14ac:dyDescent="0.3">
      <c r="B27" s="293">
        <v>15320</v>
      </c>
      <c r="C27" s="293">
        <v>13000</v>
      </c>
      <c r="D27" s="281" t="s">
        <v>794</v>
      </c>
      <c r="E27" s="282">
        <f>IFERROR(VLOOKUP(B27&amp;C27,'C1'!$D$2:$Z$9988,2,FALSE),0)</f>
        <v>144874.33902434641</v>
      </c>
      <c r="F27" s="255">
        <f t="shared" si="0"/>
        <v>1</v>
      </c>
      <c r="G27" s="126"/>
      <c r="H27" s="48">
        <f>IFERROR(VLOOKUP(B27&amp;C27,'C1'!$D$2:$Z$9988,4,FALSE),0)</f>
        <v>102379.14</v>
      </c>
      <c r="I27" s="48">
        <f>IFERROR(VLOOKUP(B27&amp;C27,'C1'!$D$1:$Z$9988,5,FALSE),0)</f>
        <v>102379.14</v>
      </c>
      <c r="J27" s="48">
        <f>IFERROR(VLOOKUP(B27&amp;C27,'C1'!$D$2:$Z$9988,6,FALSE),0)</f>
        <v>93011.61</v>
      </c>
      <c r="K27" s="48">
        <f>IFERROR(VLOOKUP(B27&amp;C27,'C1'!$D$2:$Z$9988,7,FALSE),0)</f>
        <v>93011.61</v>
      </c>
      <c r="L27" s="102">
        <f t="shared" si="1"/>
        <v>42495.19902434641</v>
      </c>
    </row>
    <row r="28" spans="2:12" x14ac:dyDescent="0.3">
      <c r="B28" s="293">
        <v>15320</v>
      </c>
      <c r="C28" s="293">
        <v>13002</v>
      </c>
      <c r="D28" s="281" t="s">
        <v>796</v>
      </c>
      <c r="E28" s="282">
        <f>IFERROR(VLOOKUP(B28&amp;C28,'C1'!$D$2:$Z$9988,2,FALSE),0)</f>
        <v>5358.6918000000005</v>
      </c>
      <c r="F28" s="255">
        <f t="shared" si="0"/>
        <v>1</v>
      </c>
      <c r="G28" s="126"/>
      <c r="H28" s="48">
        <f>IFERROR(VLOOKUP(B28&amp;C28,'C1'!$D$2:$Z$9988,4,FALSE),0)</f>
        <v>5001.92</v>
      </c>
      <c r="I28" s="48">
        <f>IFERROR(VLOOKUP(B28&amp;C28,'C1'!$D$1:$Z$9988,5,FALSE),0)</f>
        <v>5001.92</v>
      </c>
      <c r="J28" s="48">
        <f>IFERROR(VLOOKUP(B28&amp;C28,'C1'!$D$2:$Z$9988,6,FALSE),0)</f>
        <v>3779.49</v>
      </c>
      <c r="K28" s="48">
        <f>IFERROR(VLOOKUP(B28&amp;C28,'C1'!$D$2:$Z$9988,7,FALSE),0)</f>
        <v>3779.49</v>
      </c>
      <c r="L28" s="102">
        <f t="shared" si="1"/>
        <v>356.77180000000044</v>
      </c>
    </row>
    <row r="29" spans="2:12" hidden="1" x14ac:dyDescent="0.3">
      <c r="B29" s="293">
        <v>15320</v>
      </c>
      <c r="C29" s="293">
        <v>13100</v>
      </c>
      <c r="D29" s="281" t="s">
        <v>793</v>
      </c>
      <c r="E29" s="282">
        <f>IFERROR(VLOOKUP(B29&amp;C29,'C1'!$D$2:$Z$9988,2,FALSE),0)</f>
        <v>0</v>
      </c>
      <c r="F29" s="255">
        <f t="shared" si="0"/>
        <v>0</v>
      </c>
      <c r="G29" s="126"/>
      <c r="H29" s="48">
        <f>IFERROR(VLOOKUP(B29&amp;C29,'C1'!$D$2:$Z$9988,4,FALSE),0)</f>
        <v>0</v>
      </c>
      <c r="I29" s="48">
        <f>IFERROR(VLOOKUP(B29&amp;C29,'C1'!$D$1:$Z$9988,5,FALSE),0)</f>
        <v>0</v>
      </c>
      <c r="J29" s="48">
        <f>IFERROR(VLOOKUP(B29&amp;C29,'C1'!$D$2:$Z$9988,6,FALSE),0)</f>
        <v>4519.37</v>
      </c>
      <c r="K29" s="48">
        <f>IFERROR(VLOOKUP(B29&amp;C29,'C1'!$D$2:$Z$9988,7,FALSE),0)</f>
        <v>4519.37</v>
      </c>
      <c r="L29" s="119">
        <f t="shared" si="1"/>
        <v>0</v>
      </c>
    </row>
    <row r="30" spans="2:12" hidden="1" x14ac:dyDescent="0.3">
      <c r="B30" s="293">
        <v>15320</v>
      </c>
      <c r="C30" s="293">
        <v>13101</v>
      </c>
      <c r="D30" s="281" t="s">
        <v>1109</v>
      </c>
      <c r="E30" s="282">
        <f>IFERROR(VLOOKUP(B30&amp;C30,'C1'!$D$2:$Z$9988,2,FALSE),0)</f>
        <v>0</v>
      </c>
      <c r="F30" s="255">
        <f t="shared" si="0"/>
        <v>0</v>
      </c>
      <c r="G30" s="126"/>
      <c r="H30" s="48">
        <f>IFERROR(VLOOKUP(B30&amp;C30,'C1'!$D$2:$Z$9988,4,FALSE),0)</f>
        <v>0</v>
      </c>
      <c r="I30" s="48">
        <f>IFERROR(VLOOKUP(B30&amp;C30,'C1'!$D$1:$Z$9988,5,FALSE),0)</f>
        <v>0</v>
      </c>
      <c r="J30" s="48">
        <f>IFERROR(VLOOKUP(B30&amp;C30,'C1'!$D$2:$Z$9988,6,FALSE),0)</f>
        <v>3090.62</v>
      </c>
      <c r="K30" s="48">
        <f>IFERROR(VLOOKUP(B30&amp;C30,'C1'!$D$2:$Z$9988,7,FALSE),0)</f>
        <v>3090.62</v>
      </c>
      <c r="L30" s="119">
        <f t="shared" si="1"/>
        <v>0</v>
      </c>
    </row>
    <row r="31" spans="2:12" hidden="1" x14ac:dyDescent="0.3">
      <c r="B31" s="293">
        <v>15320</v>
      </c>
      <c r="C31" s="293">
        <v>13102</v>
      </c>
      <c r="D31" s="281" t="s">
        <v>1108</v>
      </c>
      <c r="E31" s="282">
        <f>IFERROR(VLOOKUP(B31&amp;C31,'C1'!$D$2:$Z$9988,2,FALSE),0)</f>
        <v>0</v>
      </c>
      <c r="F31" s="255">
        <f t="shared" si="0"/>
        <v>0</v>
      </c>
      <c r="G31" s="126"/>
      <c r="H31" s="48">
        <f>IFERROR(VLOOKUP(B31&amp;C31,'C1'!$D$2:$Z$9988,4,FALSE),0)</f>
        <v>0</v>
      </c>
      <c r="I31" s="48">
        <f>IFERROR(VLOOKUP(B31&amp;C31,'C1'!$D$1:$Z$9988,5,FALSE),0)</f>
        <v>0</v>
      </c>
      <c r="J31" s="48">
        <f>IFERROR(VLOOKUP(B31&amp;C31,'C1'!$D$2:$Z$9988,6,FALSE),0)</f>
        <v>32.32</v>
      </c>
      <c r="K31" s="48">
        <f>IFERROR(VLOOKUP(B31&amp;C31,'C1'!$D$2:$Z$9988,7,FALSE),0)</f>
        <v>32.32</v>
      </c>
      <c r="L31" s="119">
        <f t="shared" si="1"/>
        <v>0</v>
      </c>
    </row>
    <row r="32" spans="2:12" hidden="1" x14ac:dyDescent="0.3">
      <c r="B32" s="293">
        <v>15320</v>
      </c>
      <c r="C32" s="293">
        <v>13104</v>
      </c>
      <c r="D32" s="281" t="s">
        <v>795</v>
      </c>
      <c r="E32" s="282">
        <f>IFERROR(VLOOKUP(B32&amp;C32,'C1'!$D$2:$Z$9988,2,FALSE),0)</f>
        <v>0</v>
      </c>
      <c r="F32" s="255">
        <f t="shared" si="0"/>
        <v>0</v>
      </c>
      <c r="G32" s="126"/>
      <c r="H32" s="48">
        <f>IFERROR(VLOOKUP(B32&amp;C32,'C1'!$D$2:$Z$9988,4,FALSE),0)</f>
        <v>0</v>
      </c>
      <c r="I32" s="48">
        <f>IFERROR(VLOOKUP(B32&amp;C32,'C1'!$D$1:$Z$9988,5,FALSE),0)</f>
        <v>0</v>
      </c>
      <c r="J32" s="48">
        <f>IFERROR(VLOOKUP(B32&amp;C32,'C1'!$D$2:$Z$9988,6,FALSE),0)</f>
        <v>326.83999999999997</v>
      </c>
      <c r="K32" s="48">
        <f>IFERROR(VLOOKUP(B32&amp;C32,'C1'!$D$2:$Z$9988,7,FALSE),0)</f>
        <v>326.83999999999997</v>
      </c>
      <c r="L32" s="119">
        <f t="shared" si="1"/>
        <v>0</v>
      </c>
    </row>
    <row r="33" spans="2:12" x14ac:dyDescent="0.3">
      <c r="B33" s="293">
        <v>15320</v>
      </c>
      <c r="C33" s="293">
        <v>13001</v>
      </c>
      <c r="D33" s="281" t="s">
        <v>795</v>
      </c>
      <c r="E33" s="282">
        <f>IFERROR(VLOOKUP(B33&amp;C33,'C1'!$D$2:$Z$9988,2,FALSE),0)</f>
        <v>500</v>
      </c>
      <c r="F33" s="255">
        <f t="shared" si="0"/>
        <v>1</v>
      </c>
      <c r="G33" s="126"/>
      <c r="H33" s="48">
        <f>IFERROR(VLOOKUP(B33&amp;C33,'C1'!$D$2:$Z$9988,4,FALSE),0)</f>
        <v>500</v>
      </c>
      <c r="I33" s="48">
        <f>IFERROR(VLOOKUP(B33&amp;C33,'C1'!$D$1:$Z$9988,5,FALSE),0)</f>
        <v>500</v>
      </c>
      <c r="J33" s="48">
        <f>IFERROR(VLOOKUP(B33&amp;C33,'C1'!$D$2:$Z$9988,6,FALSE),0)</f>
        <v>166.01</v>
      </c>
      <c r="K33" s="48">
        <f>IFERROR(VLOOKUP(B33&amp;C33,'C1'!$D$2:$Z$9988,7,FALSE),0)</f>
        <v>166.01</v>
      </c>
      <c r="L33" s="119">
        <f t="shared" si="1"/>
        <v>0</v>
      </c>
    </row>
    <row r="34" spans="2:12" x14ac:dyDescent="0.3">
      <c r="B34" s="293">
        <v>15320</v>
      </c>
      <c r="C34" s="293">
        <v>15000</v>
      </c>
      <c r="D34" s="281" t="s">
        <v>797</v>
      </c>
      <c r="E34" s="282">
        <f>IFERROR(VLOOKUP(B34&amp;C34,'C1'!$D$2:$Z$9988,2,FALSE),0)</f>
        <v>3000</v>
      </c>
      <c r="F34" s="255">
        <f t="shared" si="0"/>
        <v>1</v>
      </c>
      <c r="G34" s="126"/>
      <c r="H34" s="48">
        <f>IFERROR(VLOOKUP(B34&amp;C34,'C1'!$D$2:$Z$9988,4,FALSE),0)</f>
        <v>3000</v>
      </c>
      <c r="I34" s="48">
        <f>IFERROR(VLOOKUP(B34&amp;C34,'C1'!$D$1:$Z$9988,5,FALSE),0)</f>
        <v>3000</v>
      </c>
      <c r="J34" s="48">
        <f>IFERROR(VLOOKUP(B34&amp;C34,'C1'!$D$2:$Z$9988,6,FALSE),0)</f>
        <v>7361.64</v>
      </c>
      <c r="K34" s="48">
        <f>IFERROR(VLOOKUP(B34&amp;C34,'C1'!$D$2:$Z$9988,7,FALSE),0)</f>
        <v>7361.64</v>
      </c>
      <c r="L34" s="119">
        <f t="shared" si="1"/>
        <v>0</v>
      </c>
    </row>
    <row r="35" spans="2:12" hidden="1" x14ac:dyDescent="0.3">
      <c r="B35" s="293">
        <v>15320</v>
      </c>
      <c r="C35" s="293">
        <v>16203</v>
      </c>
      <c r="D35" s="281" t="s">
        <v>1003</v>
      </c>
      <c r="E35" s="282">
        <f>IFERROR(VLOOKUP(B35&amp;C35,'C1'!$D$2:$Z$9988,2,FALSE),0)</f>
        <v>0</v>
      </c>
      <c r="F35" s="255">
        <f t="shared" si="0"/>
        <v>0</v>
      </c>
      <c r="G35" s="126"/>
      <c r="H35" s="48">
        <f>IFERROR(VLOOKUP(B35&amp;C35,'C1'!$D$2:$Z$9988,4,FALSE),0)</f>
        <v>0</v>
      </c>
      <c r="I35" s="48">
        <f>IFERROR(VLOOKUP(B35&amp;C35,'C1'!$D$1:$Z$9988,5,FALSE),0)</f>
        <v>0</v>
      </c>
      <c r="J35" s="48">
        <f>IFERROR(VLOOKUP(B35&amp;C35,'C1'!$D$2:$Z$9988,6,FALSE),0)</f>
        <v>0</v>
      </c>
      <c r="K35" s="48">
        <f>IFERROR(VLOOKUP(B35&amp;C35,'C1'!$D$2:$Z$9988,7,FALSE),0)</f>
        <v>0</v>
      </c>
      <c r="L35" s="119">
        <f t="shared" si="1"/>
        <v>0</v>
      </c>
    </row>
    <row r="36" spans="2:12" x14ac:dyDescent="0.3">
      <c r="B36" s="293">
        <v>15320</v>
      </c>
      <c r="C36" s="293">
        <v>16000</v>
      </c>
      <c r="D36" s="281" t="s">
        <v>798</v>
      </c>
      <c r="E36" s="282">
        <f>IFERROR(VLOOKUP(B36&amp;C36,'C1'!$D$2:$Z$9988,2,FALSE),0)</f>
        <v>55244.98498097941</v>
      </c>
      <c r="F36" s="255">
        <f t="shared" si="0"/>
        <v>1</v>
      </c>
      <c r="G36" s="126"/>
      <c r="H36" s="48">
        <f>IFERROR(VLOOKUP(B36&amp;C36,'C1'!$D$2:$Z$9988,4,FALSE),0)</f>
        <v>39838.370000000003</v>
      </c>
      <c r="I36" s="48">
        <f>IFERROR(VLOOKUP(B36&amp;C36,'C1'!$D$1:$Z$9988,5,FALSE),0)</f>
        <v>36249.53</v>
      </c>
      <c r="J36" s="48">
        <f>IFERROR(VLOOKUP(B36&amp;C36,'C1'!$D$2:$Z$9988,6,FALSE),0)</f>
        <v>36249.53</v>
      </c>
      <c r="K36" s="48">
        <f>IFERROR(VLOOKUP(B36&amp;C36,'C1'!$D$2:$Z$9988,7,FALSE),0)</f>
        <v>36249.53</v>
      </c>
      <c r="L36" s="102">
        <f t="shared" si="1"/>
        <v>15406.614980979408</v>
      </c>
    </row>
    <row r="37" spans="2:12" x14ac:dyDescent="0.3">
      <c r="B37" s="293">
        <v>16300</v>
      </c>
      <c r="C37" s="293">
        <v>13000</v>
      </c>
      <c r="D37" s="281" t="s">
        <v>799</v>
      </c>
      <c r="E37" s="282">
        <f>IFERROR(VLOOKUP(B37&amp;C37,'C1'!$D$2:$Z$9988,2,FALSE),0)</f>
        <v>107846.81368750001</v>
      </c>
      <c r="F37" s="255">
        <f t="shared" si="0"/>
        <v>1</v>
      </c>
      <c r="G37" s="126"/>
      <c r="H37" s="48">
        <f>IFERROR(VLOOKUP(B37&amp;C37,'C1'!$D$2:$Z$9988,4,FALSE),0)</f>
        <v>54758.63</v>
      </c>
      <c r="I37" s="48">
        <f>IFERROR(VLOOKUP(B37&amp;C37,'C1'!$D$1:$Z$9988,5,FALSE),0)</f>
        <v>54758.63</v>
      </c>
      <c r="J37" s="48">
        <f>IFERROR(VLOOKUP(B37&amp;C37,'C1'!$D$2:$Z$9988,6,FALSE),0)</f>
        <v>80280.44</v>
      </c>
      <c r="K37" s="48">
        <f>IFERROR(VLOOKUP(B37&amp;C37,'C1'!$D$2:$Z$9988,7,FALSE),0)</f>
        <v>80280.44</v>
      </c>
      <c r="L37" s="102">
        <f t="shared" si="1"/>
        <v>53088.183687500008</v>
      </c>
    </row>
    <row r="38" spans="2:12" x14ac:dyDescent="0.3">
      <c r="B38" s="293">
        <v>16300</v>
      </c>
      <c r="C38" s="293">
        <v>13001</v>
      </c>
      <c r="D38" s="281" t="s">
        <v>800</v>
      </c>
      <c r="E38" s="282">
        <f>IFERROR(VLOOKUP(B38&amp;C38,'C1'!$D$2:$Z$9988,2,FALSE),0)</f>
        <v>1000</v>
      </c>
      <c r="F38" s="255">
        <f t="shared" si="0"/>
        <v>1</v>
      </c>
      <c r="G38" s="126"/>
      <c r="H38" s="48">
        <f>IFERROR(VLOOKUP(B38&amp;C38,'C1'!$D$2:$Z$9988,4,FALSE),0)</f>
        <v>1000</v>
      </c>
      <c r="I38" s="48">
        <f>IFERROR(VLOOKUP(B38&amp;C38,'C1'!$D$1:$Z$9988,5,FALSE),0)</f>
        <v>1000</v>
      </c>
      <c r="J38" s="48">
        <f>IFERROR(VLOOKUP(B38&amp;C38,'C1'!$D$2:$Z$9988,6,FALSE),0)</f>
        <v>1523.29</v>
      </c>
      <c r="K38" s="48">
        <f>IFERROR(VLOOKUP(B38&amp;C38,'C1'!$D$2:$Z$9988,7,FALSE),0)</f>
        <v>1523.29</v>
      </c>
      <c r="L38" s="119">
        <f t="shared" si="1"/>
        <v>0</v>
      </c>
    </row>
    <row r="39" spans="2:12" x14ac:dyDescent="0.3">
      <c r="B39" s="293">
        <v>16300</v>
      </c>
      <c r="C39" s="293">
        <v>13002</v>
      </c>
      <c r="D39" s="281" t="s">
        <v>801</v>
      </c>
      <c r="E39" s="282">
        <f>IFERROR(VLOOKUP(B39&amp;C39,'C1'!$D$2:$Z$9988,2,FALSE),0)</f>
        <v>5591.6784000000007</v>
      </c>
      <c r="F39" s="255">
        <f t="shared" si="0"/>
        <v>1</v>
      </c>
      <c r="G39" s="126"/>
      <c r="H39" s="48">
        <f>IFERROR(VLOOKUP(B39&amp;C39,'C1'!$D$2:$Z$9988,4,FALSE),0)</f>
        <v>2500.96</v>
      </c>
      <c r="I39" s="48">
        <f>IFERROR(VLOOKUP(B39&amp;C39,'C1'!$D$1:$Z$9988,5,FALSE),0)</f>
        <v>2500.96</v>
      </c>
      <c r="J39" s="48">
        <f>IFERROR(VLOOKUP(B39&amp;C39,'C1'!$D$2:$Z$9988,6,FALSE),0)</f>
        <v>4093.85</v>
      </c>
      <c r="K39" s="48">
        <f>IFERROR(VLOOKUP(B39&amp;C39,'C1'!$D$2:$Z$9988,7,FALSE),0)</f>
        <v>4093.85</v>
      </c>
      <c r="L39" s="102">
        <f t="shared" si="1"/>
        <v>3090.7184000000007</v>
      </c>
    </row>
    <row r="40" spans="2:12" hidden="1" x14ac:dyDescent="0.3">
      <c r="B40" s="293">
        <v>16300</v>
      </c>
      <c r="C40" s="293">
        <v>13100</v>
      </c>
      <c r="D40" s="281" t="s">
        <v>802</v>
      </c>
      <c r="E40" s="282">
        <f>IFERROR(VLOOKUP(B40&amp;C40,'C1'!$D$2:$Z$9988,2,FALSE),0)</f>
        <v>0</v>
      </c>
      <c r="F40" s="255">
        <f t="shared" si="0"/>
        <v>0</v>
      </c>
      <c r="G40" s="126"/>
      <c r="H40" s="48">
        <f>IFERROR(VLOOKUP(B40&amp;C40,'C1'!$D$2:$Z$9988,4,FALSE),0)</f>
        <v>0</v>
      </c>
      <c r="I40" s="48">
        <f>IFERROR(VLOOKUP(B40&amp;C40,'C1'!$D$1:$Z$9988,5,FALSE),0)</f>
        <v>0</v>
      </c>
      <c r="J40" s="48">
        <f>IFERROR(VLOOKUP(B40&amp;C40,'C1'!$D$2:$Z$9988,6,FALSE),0)</f>
        <v>11366.51</v>
      </c>
      <c r="K40" s="48">
        <f>IFERROR(VLOOKUP(B40&amp;C40,'C1'!$D$2:$Z$9988,7,FALSE),0)</f>
        <v>11366.51</v>
      </c>
      <c r="L40" s="119">
        <f t="shared" si="1"/>
        <v>0</v>
      </c>
    </row>
    <row r="41" spans="2:12" hidden="1" x14ac:dyDescent="0.3">
      <c r="B41" s="293">
        <v>16300</v>
      </c>
      <c r="C41" s="293">
        <v>13101</v>
      </c>
      <c r="D41" s="281" t="s">
        <v>803</v>
      </c>
      <c r="E41" s="282">
        <f>IFERROR(VLOOKUP(B41&amp;C41,'C1'!$D$2:$Z$9988,2,FALSE),0)</f>
        <v>0</v>
      </c>
      <c r="F41" s="255">
        <f t="shared" si="0"/>
        <v>0</v>
      </c>
      <c r="G41" s="126"/>
      <c r="H41" s="48">
        <f>IFERROR(VLOOKUP(B41&amp;C41,'C1'!$D$2:$Z$9988,4,FALSE),0)</f>
        <v>64365.87</v>
      </c>
      <c r="I41" s="48">
        <f>IFERROR(VLOOKUP(B41&amp;C41,'C1'!$D$1:$Z$9988,5,FALSE),0)</f>
        <v>64365.87</v>
      </c>
      <c r="J41" s="48">
        <f>IFERROR(VLOOKUP(B41&amp;C41,'C1'!$D$2:$Z$9988,6,FALSE),0)</f>
        <v>59847.28</v>
      </c>
      <c r="K41" s="48">
        <f>IFERROR(VLOOKUP(B41&amp;C41,'C1'!$D$2:$Z$9988,7,FALSE),0)</f>
        <v>59847.28</v>
      </c>
      <c r="L41" s="119">
        <f t="shared" si="1"/>
        <v>-64365.87</v>
      </c>
    </row>
    <row r="42" spans="2:12" hidden="1" x14ac:dyDescent="0.3">
      <c r="B42" s="293">
        <v>16300</v>
      </c>
      <c r="C42" s="293">
        <v>13102</v>
      </c>
      <c r="D42" s="281" t="s">
        <v>804</v>
      </c>
      <c r="E42" s="282">
        <f>IFERROR(VLOOKUP(B42&amp;C42,'C1'!$D$2:$Z$9988,2,FALSE),0)</f>
        <v>0</v>
      </c>
      <c r="F42" s="255">
        <f t="shared" si="0"/>
        <v>0</v>
      </c>
      <c r="G42" s="126"/>
      <c r="H42" s="48">
        <f>IFERROR(VLOOKUP(B42&amp;C42,'C1'!$D$2:$Z$9988,4,FALSE),0)</f>
        <v>4547.2</v>
      </c>
      <c r="I42" s="48">
        <f>IFERROR(VLOOKUP(B42&amp;C42,'C1'!$D$1:$Z$9988,5,FALSE),0)</f>
        <v>4547.2</v>
      </c>
      <c r="J42" s="48">
        <f>IFERROR(VLOOKUP(B42&amp;C42,'C1'!$D$2:$Z$9988,6,FALSE),0)</f>
        <v>1423.52</v>
      </c>
      <c r="K42" s="48">
        <f>IFERROR(VLOOKUP(B42&amp;C42,'C1'!$D$2:$Z$9988,7,FALSE),0)</f>
        <v>1423.52</v>
      </c>
      <c r="L42" s="119">
        <f t="shared" si="1"/>
        <v>-4547.2</v>
      </c>
    </row>
    <row r="43" spans="2:12" hidden="1" x14ac:dyDescent="0.3">
      <c r="B43" s="293">
        <v>16300</v>
      </c>
      <c r="C43" s="293">
        <v>13104</v>
      </c>
      <c r="D43" s="281" t="s">
        <v>800</v>
      </c>
      <c r="E43" s="282">
        <f>IFERROR(VLOOKUP(B43&amp;C43,'C1'!$D$2:$Z$9988,2,FALSE),0)</f>
        <v>0</v>
      </c>
      <c r="F43" s="255">
        <f t="shared" si="0"/>
        <v>0</v>
      </c>
      <c r="G43" s="126"/>
      <c r="H43" s="48">
        <f>IFERROR(VLOOKUP(B43&amp;C43,'C1'!$D$2:$Z$9988,4,FALSE),0)</f>
        <v>0</v>
      </c>
      <c r="I43" s="48">
        <f>IFERROR(VLOOKUP(B43&amp;C43,'C1'!$D$1:$Z$9988,5,FALSE),0)</f>
        <v>0</v>
      </c>
      <c r="J43" s="48">
        <f>IFERROR(VLOOKUP(B43&amp;C43,'C1'!$D$2:$Z$9988,6,FALSE),0)</f>
        <v>478.22</v>
      </c>
      <c r="K43" s="48">
        <f>IFERROR(VLOOKUP(B43&amp;C43,'C1'!$D$2:$Z$9988,7,FALSE),0)</f>
        <v>478.22</v>
      </c>
      <c r="L43" s="119">
        <f t="shared" si="1"/>
        <v>0</v>
      </c>
    </row>
    <row r="44" spans="2:12" hidden="1" x14ac:dyDescent="0.3">
      <c r="B44" s="293">
        <v>16300</v>
      </c>
      <c r="C44" s="293">
        <v>15000</v>
      </c>
      <c r="D44" s="281" t="s">
        <v>805</v>
      </c>
      <c r="E44" s="282">
        <f>IFERROR(VLOOKUP(B44&amp;C44,'C1'!$D$2:$Z$9988,2,FALSE),0)</f>
        <v>0</v>
      </c>
      <c r="F44" s="255">
        <f t="shared" si="0"/>
        <v>0</v>
      </c>
      <c r="G44" s="126"/>
      <c r="H44" s="48">
        <f>IFERROR(VLOOKUP(B44&amp;C44,'C1'!$D$2:$Z$9988,4,FALSE),0)</f>
        <v>7347.21</v>
      </c>
      <c r="I44" s="48">
        <f>IFERROR(VLOOKUP(B44&amp;C44,'C1'!$D$1:$Z$9988,5,FALSE),0)</f>
        <v>7347.21</v>
      </c>
      <c r="J44" s="48">
        <f>IFERROR(VLOOKUP(B44&amp;C44,'C1'!$D$2:$Z$9988,6,FALSE),0)</f>
        <v>5341.27</v>
      </c>
      <c r="K44" s="48">
        <f>IFERROR(VLOOKUP(B44&amp;C44,'C1'!$D$2:$Z$9988,7,FALSE),0)</f>
        <v>5341.27</v>
      </c>
      <c r="L44" s="119">
        <f t="shared" si="1"/>
        <v>-7347.21</v>
      </c>
    </row>
    <row r="45" spans="2:12" x14ac:dyDescent="0.3">
      <c r="B45" s="293">
        <v>16300</v>
      </c>
      <c r="C45" s="293">
        <v>16000</v>
      </c>
      <c r="D45" s="281" t="s">
        <v>1005</v>
      </c>
      <c r="E45" s="282">
        <f>IFERROR(VLOOKUP(B45&amp;C45,'C1'!$D$2:$Z$9988,2,FALSE),0)</f>
        <v>34565.369000636252</v>
      </c>
      <c r="F45" s="255">
        <f t="shared" si="0"/>
        <v>1</v>
      </c>
      <c r="G45" s="126"/>
      <c r="H45" s="48">
        <f>IFERROR(VLOOKUP(B45&amp;C45,'C1'!$D$2:$Z$9988,4,FALSE),0)</f>
        <v>42213.919999999998</v>
      </c>
      <c r="I45" s="48">
        <f>IFERROR(VLOOKUP(B45&amp;C45,'C1'!$D$1:$Z$9988,5,FALSE),0)</f>
        <v>41285.24</v>
      </c>
      <c r="J45" s="48">
        <f>IFERROR(VLOOKUP(B45&amp;C45,'C1'!$D$2:$Z$9988,6,FALSE),0)</f>
        <v>41952.800000000003</v>
      </c>
      <c r="K45" s="48">
        <f>IFERROR(VLOOKUP(B45&amp;C45,'C1'!$D$2:$Z$9988,7,FALSE),0)</f>
        <v>41952.800000000003</v>
      </c>
      <c r="L45" s="119">
        <f t="shared" si="1"/>
        <v>-7648.5509993637461</v>
      </c>
    </row>
    <row r="46" spans="2:12" hidden="1" x14ac:dyDescent="0.3">
      <c r="B46" s="293">
        <v>16300</v>
      </c>
      <c r="C46" s="293">
        <v>16203</v>
      </c>
      <c r="D46" s="281" t="s">
        <v>1004</v>
      </c>
      <c r="E46" s="282">
        <f>IFERROR(VLOOKUP(B46&amp;C46,'C1'!$D$2:$Z$9988,2,FALSE),0)</f>
        <v>0</v>
      </c>
      <c r="F46" s="255">
        <f t="shared" si="0"/>
        <v>0</v>
      </c>
      <c r="G46" s="126"/>
      <c r="H46" s="48">
        <f>IFERROR(VLOOKUP(B46&amp;C46,'C1'!$D$2:$Z$9988,4,FALSE),0)</f>
        <v>0</v>
      </c>
      <c r="I46" s="48">
        <f>IFERROR(VLOOKUP(B46&amp;C46,'C1'!$D$1:$Z$9988,5,FALSE),0)</f>
        <v>0</v>
      </c>
      <c r="J46" s="48">
        <f>IFERROR(VLOOKUP(B46&amp;C46,'C1'!$D$2:$Z$9988,6,FALSE),0)</f>
        <v>0</v>
      </c>
      <c r="K46" s="48">
        <f>IFERROR(VLOOKUP(B46&amp;C46,'C1'!$D$2:$Z$9988,7,FALSE),0)</f>
        <v>0</v>
      </c>
      <c r="L46" s="119">
        <f t="shared" si="1"/>
        <v>0</v>
      </c>
    </row>
    <row r="47" spans="2:12" x14ac:dyDescent="0.3">
      <c r="B47" s="293">
        <v>17100</v>
      </c>
      <c r="C47" s="293">
        <v>13000</v>
      </c>
      <c r="D47" s="281" t="s">
        <v>806</v>
      </c>
      <c r="E47" s="282">
        <f>IFERROR(VLOOKUP(B47&amp;C47,'C1'!$D$2:$Z$9988,2,FALSE),0)</f>
        <v>97049.175325653574</v>
      </c>
      <c r="F47" s="255">
        <f t="shared" si="0"/>
        <v>1</v>
      </c>
      <c r="G47" s="126"/>
      <c r="H47" s="48">
        <f>IFERROR(VLOOKUP(B47&amp;C47,'C1'!$D$2:$Z$9988,4,FALSE),0)</f>
        <v>76886.25</v>
      </c>
      <c r="I47" s="48">
        <f>IFERROR(VLOOKUP(B47&amp;C47,'C1'!$D$1:$Z$9988,5,FALSE),0)</f>
        <v>76886.25</v>
      </c>
      <c r="J47" s="48">
        <f>IFERROR(VLOOKUP(B47&amp;C47,'C1'!$D$2:$Z$9988,6,FALSE),0)</f>
        <v>64395.13</v>
      </c>
      <c r="K47" s="48">
        <f>IFERROR(VLOOKUP(B47&amp;C47,'C1'!$D$2:$Z$9988,7,FALSE),0)</f>
        <v>64395.13</v>
      </c>
      <c r="L47" s="102">
        <f t="shared" si="1"/>
        <v>20162.925325653574</v>
      </c>
    </row>
    <row r="48" spans="2:12" x14ac:dyDescent="0.3">
      <c r="B48" s="293">
        <v>17100</v>
      </c>
      <c r="C48" s="293">
        <v>13001</v>
      </c>
      <c r="D48" s="281" t="s">
        <v>807</v>
      </c>
      <c r="E48" s="282">
        <f>IFERROR(VLOOKUP(B48&amp;C48,'C1'!$D$2:$Z$9988,2,FALSE),0)</f>
        <v>200</v>
      </c>
      <c r="F48" s="255">
        <f t="shared" si="0"/>
        <v>1</v>
      </c>
      <c r="G48" s="126"/>
      <c r="H48" s="48">
        <f>IFERROR(VLOOKUP(B48&amp;C48,'C1'!$D$2:$Z$9988,4,FALSE),0)</f>
        <v>200</v>
      </c>
      <c r="I48" s="48">
        <f>IFERROR(VLOOKUP(B48&amp;C48,'C1'!$D$1:$Z$9988,5,FALSE),0)</f>
        <v>200</v>
      </c>
      <c r="J48" s="48">
        <f>IFERROR(VLOOKUP(B48&amp;C48,'C1'!$D$2:$Z$9988,6,FALSE),0)</f>
        <v>1615.35</v>
      </c>
      <c r="K48" s="48">
        <f>IFERROR(VLOOKUP(B48&amp;C48,'C1'!$D$2:$Z$9988,7,FALSE),0)</f>
        <v>1615.35</v>
      </c>
      <c r="L48" s="119">
        <f t="shared" si="1"/>
        <v>0</v>
      </c>
    </row>
    <row r="49" spans="2:12" x14ac:dyDescent="0.3">
      <c r="B49" s="293">
        <v>17100</v>
      </c>
      <c r="C49" s="293">
        <v>13002</v>
      </c>
      <c r="D49" s="281" t="s">
        <v>808</v>
      </c>
      <c r="E49" s="282">
        <f>IFERROR(VLOOKUP(B49&amp;C49,'C1'!$D$2:$Z$9988,2,FALSE),0)</f>
        <v>4193.7588000000005</v>
      </c>
      <c r="F49" s="255">
        <f t="shared" si="0"/>
        <v>1</v>
      </c>
      <c r="G49" s="126"/>
      <c r="H49" s="48">
        <f>IFERROR(VLOOKUP(B49&amp;C49,'C1'!$D$2:$Z$9988,4,FALSE),0)</f>
        <v>909.44</v>
      </c>
      <c r="I49" s="48">
        <f>IFERROR(VLOOKUP(B49&amp;C49,'C1'!$D$1:$Z$9988,5,FALSE),0)</f>
        <v>909.44</v>
      </c>
      <c r="J49" s="48">
        <f>IFERROR(VLOOKUP(B49&amp;C49,'C1'!$D$2:$Z$9988,6,FALSE),0)</f>
        <v>2078.0300000000002</v>
      </c>
      <c r="K49" s="48">
        <f>IFERROR(VLOOKUP(B49&amp;C49,'C1'!$D$2:$Z$9988,7,FALSE),0)</f>
        <v>2078.0300000000002</v>
      </c>
      <c r="L49" s="102">
        <f t="shared" si="1"/>
        <v>3284.3188000000005</v>
      </c>
    </row>
    <row r="50" spans="2:12" hidden="1" x14ac:dyDescent="0.3">
      <c r="B50" s="293">
        <v>17100</v>
      </c>
      <c r="C50" s="293">
        <v>13100</v>
      </c>
      <c r="D50" s="281" t="s">
        <v>1006</v>
      </c>
      <c r="E50" s="282">
        <f>IFERROR(VLOOKUP(B50&amp;C50,'C1'!$D$2:$Z$9988,2,FALSE),0)</f>
        <v>0</v>
      </c>
      <c r="F50" s="255">
        <f t="shared" si="0"/>
        <v>0</v>
      </c>
      <c r="G50" s="126"/>
      <c r="H50" s="48">
        <f>IFERROR(VLOOKUP(B50&amp;C50,'C1'!$D$2:$Z$9988,4,FALSE),0)</f>
        <v>0</v>
      </c>
      <c r="I50" s="48">
        <f>IFERROR(VLOOKUP(B50&amp;C50,'C1'!$D$1:$Z$9988,5,FALSE),0)</f>
        <v>0</v>
      </c>
      <c r="J50" s="48">
        <f>IFERROR(VLOOKUP(B50&amp;C50,'C1'!$D$2:$Z$9988,6,FALSE),0)</f>
        <v>0</v>
      </c>
      <c r="K50" s="48">
        <f>IFERROR(VLOOKUP(B50&amp;C50,'C1'!$D$2:$Z$9988,7,FALSE),0)</f>
        <v>0</v>
      </c>
      <c r="L50" s="119">
        <f t="shared" si="1"/>
        <v>0</v>
      </c>
    </row>
    <row r="51" spans="2:12" hidden="1" x14ac:dyDescent="0.3">
      <c r="B51" s="293">
        <v>17100</v>
      </c>
      <c r="C51" s="293">
        <v>13101</v>
      </c>
      <c r="D51" s="281" t="s">
        <v>809</v>
      </c>
      <c r="E51" s="282">
        <f>IFERROR(VLOOKUP(B51&amp;C51,'C1'!$D$2:$Z$9988,2,FALSE),0)</f>
        <v>0</v>
      </c>
      <c r="F51" s="255">
        <f t="shared" si="0"/>
        <v>0</v>
      </c>
      <c r="G51" s="126"/>
      <c r="H51" s="48">
        <f>IFERROR(VLOOKUP(B51&amp;C51,'C1'!$D$2:$Z$9988,4,FALSE),0)</f>
        <v>18891.36</v>
      </c>
      <c r="I51" s="48">
        <f>IFERROR(VLOOKUP(B51&amp;C51,'C1'!$D$1:$Z$9988,5,FALSE),0)</f>
        <v>18891.36</v>
      </c>
      <c r="J51" s="48">
        <f>IFERROR(VLOOKUP(B51&amp;C51,'C1'!$D$2:$Z$9988,6,FALSE),0)</f>
        <v>15418.06</v>
      </c>
      <c r="K51" s="48">
        <f>IFERROR(VLOOKUP(B51&amp;C51,'C1'!$D$2:$Z$9988,7,FALSE),0)</f>
        <v>15418.06</v>
      </c>
      <c r="L51" s="119">
        <f t="shared" si="1"/>
        <v>-18891.36</v>
      </c>
    </row>
    <row r="52" spans="2:12" hidden="1" x14ac:dyDescent="0.3">
      <c r="B52" s="293">
        <v>17100</v>
      </c>
      <c r="C52" s="293">
        <v>13102</v>
      </c>
      <c r="D52" s="281" t="s">
        <v>810</v>
      </c>
      <c r="E52" s="282">
        <f>IFERROR(VLOOKUP(B52&amp;C52,'C1'!$D$2:$Z$9988,2,FALSE),0)</f>
        <v>0</v>
      </c>
      <c r="F52" s="255">
        <f t="shared" si="0"/>
        <v>0</v>
      </c>
      <c r="G52" s="126"/>
      <c r="H52" s="48">
        <f>IFERROR(VLOOKUP(B52&amp;C52,'C1'!$D$2:$Z$9988,4,FALSE),0)</f>
        <v>1507</v>
      </c>
      <c r="I52" s="48">
        <f>IFERROR(VLOOKUP(B52&amp;C52,'C1'!$D$1:$Z$9988,5,FALSE),0)</f>
        <v>1507</v>
      </c>
      <c r="J52" s="48">
        <f>IFERROR(VLOOKUP(B52&amp;C52,'C1'!$D$2:$Z$9988,6,FALSE),0)</f>
        <v>341.61</v>
      </c>
      <c r="K52" s="48">
        <f>IFERROR(VLOOKUP(B52&amp;C52,'C1'!$D$2:$Z$9988,7,FALSE),0)</f>
        <v>341.61</v>
      </c>
      <c r="L52" s="119">
        <f t="shared" si="1"/>
        <v>-1507</v>
      </c>
    </row>
    <row r="53" spans="2:12" hidden="1" x14ac:dyDescent="0.3">
      <c r="B53" s="293">
        <v>17100</v>
      </c>
      <c r="C53" s="293">
        <v>13104</v>
      </c>
      <c r="D53" s="281" t="s">
        <v>807</v>
      </c>
      <c r="E53" s="282">
        <f>IFERROR(VLOOKUP(B53&amp;C53,'C1'!$D$2:$Z$9988,2,FALSE),0)</f>
        <v>0</v>
      </c>
      <c r="F53" s="255">
        <f t="shared" si="0"/>
        <v>0</v>
      </c>
      <c r="G53" s="126"/>
      <c r="H53" s="48">
        <f>IFERROR(VLOOKUP(B53&amp;C53,'C1'!$D$2:$Z$9988,4,FALSE),0)</f>
        <v>0</v>
      </c>
      <c r="I53" s="48">
        <f>IFERROR(VLOOKUP(B53&amp;C53,'C1'!$D$1:$Z$9988,5,FALSE),0)</f>
        <v>0</v>
      </c>
      <c r="J53" s="48">
        <f>IFERROR(VLOOKUP(B53&amp;C53,'C1'!$D$2:$Z$9988,6,FALSE),0)</f>
        <v>92.28</v>
      </c>
      <c r="K53" s="48">
        <f>IFERROR(VLOOKUP(B53&amp;C53,'C1'!$D$2:$Z$9988,7,FALSE),0)</f>
        <v>92.28</v>
      </c>
      <c r="L53" s="119">
        <f t="shared" si="1"/>
        <v>0</v>
      </c>
    </row>
    <row r="54" spans="2:12" x14ac:dyDescent="0.3">
      <c r="B54" s="293">
        <v>17100</v>
      </c>
      <c r="C54" s="293">
        <v>15000</v>
      </c>
      <c r="D54" s="281" t="s">
        <v>1007</v>
      </c>
      <c r="E54" s="282">
        <f>IFERROR(VLOOKUP(B54&amp;C54,'C1'!$D$2:$Z$9988,2,FALSE),0)</f>
        <v>2080.8902499999999</v>
      </c>
      <c r="F54" s="255">
        <f t="shared" si="0"/>
        <v>1</v>
      </c>
      <c r="G54" s="126"/>
      <c r="H54" s="48">
        <f>IFERROR(VLOOKUP(B54&amp;C54,'C1'!$D$2:$Z$9988,4,FALSE),0)</f>
        <v>2000</v>
      </c>
      <c r="I54" s="48">
        <f>IFERROR(VLOOKUP(B54&amp;C54,'C1'!$D$1:$Z$9988,5,FALSE),0)</f>
        <v>2000</v>
      </c>
      <c r="J54" s="48">
        <f>IFERROR(VLOOKUP(B54&amp;C54,'C1'!$D$2:$Z$9988,6,FALSE),0)</f>
        <v>2717.83</v>
      </c>
      <c r="K54" s="48">
        <f>IFERROR(VLOOKUP(B54&amp;C54,'C1'!$D$2:$Z$9988,7,FALSE),0)</f>
        <v>2717.83</v>
      </c>
      <c r="L54" s="102">
        <f t="shared" si="1"/>
        <v>80.890249999999924</v>
      </c>
    </row>
    <row r="55" spans="2:12" hidden="1" x14ac:dyDescent="0.3">
      <c r="B55" s="293">
        <v>17100</v>
      </c>
      <c r="C55" s="293">
        <v>15100</v>
      </c>
      <c r="D55" s="281" t="s">
        <v>1112</v>
      </c>
      <c r="E55" s="282">
        <f>IFERROR(VLOOKUP(B55&amp;C55,'C1'!$D$2:$Z$9988,2,FALSE),0)</f>
        <v>0</v>
      </c>
      <c r="F55" s="255">
        <f t="shared" si="0"/>
        <v>0</v>
      </c>
      <c r="G55" s="126"/>
      <c r="H55" s="48">
        <f>IFERROR(VLOOKUP(B55&amp;C55,'C1'!$D$2:$Z$9988,4,FALSE),0)</f>
        <v>0</v>
      </c>
      <c r="I55" s="48">
        <f>IFERROR(VLOOKUP(B55&amp;C55,'C1'!$D$1:$Z$9988,5,FALSE),0)</f>
        <v>0</v>
      </c>
      <c r="J55" s="48">
        <f>IFERROR(VLOOKUP(B55&amp;C55,'C1'!$D$2:$Z$9988,6,FALSE),0)</f>
        <v>0</v>
      </c>
      <c r="K55" s="48">
        <f>IFERROR(VLOOKUP(B55&amp;C55,'C1'!$D$2:$Z$9988,7,FALSE),0)</f>
        <v>0</v>
      </c>
      <c r="L55" s="119">
        <f t="shared" si="1"/>
        <v>0</v>
      </c>
    </row>
    <row r="56" spans="2:12" hidden="1" x14ac:dyDescent="0.3">
      <c r="B56" s="293">
        <v>17100</v>
      </c>
      <c r="C56" s="293">
        <v>16203</v>
      </c>
      <c r="D56" s="281" t="s">
        <v>1008</v>
      </c>
      <c r="E56" s="282">
        <f>IFERROR(VLOOKUP(B56&amp;C56,'C1'!$D$2:$Z$9988,2,FALSE),0)</f>
        <v>0</v>
      </c>
      <c r="F56" s="255">
        <f t="shared" si="0"/>
        <v>0</v>
      </c>
      <c r="G56" s="126"/>
      <c r="H56" s="48">
        <f>IFERROR(VLOOKUP(B56&amp;C56,'C1'!$D$2:$Z$9988,4,FALSE),0)</f>
        <v>0</v>
      </c>
      <c r="I56" s="48">
        <f>IFERROR(VLOOKUP(B56&amp;C56,'C1'!$D$1:$Z$9988,5,FALSE),0)</f>
        <v>0</v>
      </c>
      <c r="J56" s="48">
        <f>IFERROR(VLOOKUP(B56&amp;C56,'C1'!$D$2:$Z$9988,6,FALSE),0)</f>
        <v>0</v>
      </c>
      <c r="K56" s="48">
        <f>IFERROR(VLOOKUP(B56&amp;C56,'C1'!$D$2:$Z$9988,7,FALSE),0)</f>
        <v>0</v>
      </c>
      <c r="L56" s="119">
        <f t="shared" si="1"/>
        <v>0</v>
      </c>
    </row>
    <row r="57" spans="2:12" x14ac:dyDescent="0.3">
      <c r="B57" s="293">
        <v>17100</v>
      </c>
      <c r="C57" s="293">
        <v>16000</v>
      </c>
      <c r="D57" s="281" t="s">
        <v>811</v>
      </c>
      <c r="E57" s="282">
        <f>IFERROR(VLOOKUP(B57&amp;C57,'C1'!$D$2:$Z$9988,2,FALSE),0)</f>
        <v>32225.529327237302</v>
      </c>
      <c r="F57" s="255">
        <f t="shared" si="0"/>
        <v>1</v>
      </c>
      <c r="G57" s="126"/>
      <c r="H57" s="48">
        <f>IFERROR(VLOOKUP(B57&amp;C57,'C1'!$D$2:$Z$9988,4,FALSE),0)</f>
        <v>32112.19</v>
      </c>
      <c r="I57" s="48">
        <f>IFERROR(VLOOKUP(B57&amp;C57,'C1'!$D$1:$Z$9988,5,FALSE),0)</f>
        <v>28076.47</v>
      </c>
      <c r="J57" s="48">
        <f>IFERROR(VLOOKUP(B57&amp;C57,'C1'!$D$2:$Z$9988,6,FALSE),0)</f>
        <v>28076.47</v>
      </c>
      <c r="K57" s="48">
        <f>IFERROR(VLOOKUP(B57&amp;C57,'C1'!$D$2:$Z$9988,7,FALSE),0)</f>
        <v>28076.47</v>
      </c>
      <c r="L57" s="102">
        <f t="shared" si="1"/>
        <v>113.33932723730322</v>
      </c>
    </row>
    <row r="58" spans="2:12" x14ac:dyDescent="0.3">
      <c r="B58" s="293">
        <v>22100</v>
      </c>
      <c r="C58" s="293">
        <v>16200</v>
      </c>
      <c r="D58" s="281" t="s">
        <v>1009</v>
      </c>
      <c r="E58" s="282">
        <f>IFERROR(VLOOKUP(B58&amp;C58,'C1'!$D$2:$Z$9988,2,FALSE),0)</f>
        <v>1000</v>
      </c>
      <c r="F58" s="255">
        <f t="shared" si="0"/>
        <v>1</v>
      </c>
      <c r="G58" s="126"/>
      <c r="H58" s="48">
        <f>IFERROR(VLOOKUP(B58&amp;C58,'C1'!$D$2:$Z$9988,4,FALSE),0)</f>
        <v>1000</v>
      </c>
      <c r="I58" s="48">
        <f>IFERROR(VLOOKUP(B58&amp;C58,'C1'!$D$1:$Z$9988,5,FALSE),0)</f>
        <v>1000</v>
      </c>
      <c r="J58" s="48">
        <f>IFERROR(VLOOKUP(B58&amp;C58,'C1'!$D$2:$Z$9988,6,FALSE),0)</f>
        <v>977</v>
      </c>
      <c r="K58" s="48">
        <f>IFERROR(VLOOKUP(B58&amp;C58,'C1'!$D$2:$Z$9988,7,FALSE),0)</f>
        <v>977</v>
      </c>
      <c r="L58" s="119">
        <f t="shared" si="1"/>
        <v>0</v>
      </c>
    </row>
    <row r="59" spans="2:12" x14ac:dyDescent="0.3">
      <c r="B59" s="293">
        <v>22100</v>
      </c>
      <c r="C59" s="293">
        <v>16204</v>
      </c>
      <c r="D59" s="281" t="s">
        <v>812</v>
      </c>
      <c r="E59" s="282">
        <f>IFERROR(VLOOKUP(B59&amp;C59,'C1'!$D$2:$Z$9988,2,FALSE),0)</f>
        <v>1500</v>
      </c>
      <c r="F59" s="255">
        <f t="shared" si="0"/>
        <v>1</v>
      </c>
      <c r="G59" s="126"/>
      <c r="H59" s="48">
        <f>IFERROR(VLOOKUP(B59&amp;C59,'C1'!$D$2:$Z$9988,4,FALSE),0)</f>
        <v>1500</v>
      </c>
      <c r="I59" s="48">
        <f>IFERROR(VLOOKUP(B59&amp;C59,'C1'!$D$1:$Z$9988,5,FALSE),0)</f>
        <v>1500</v>
      </c>
      <c r="J59" s="48">
        <f>IFERROR(VLOOKUP(B59&amp;C59,'C1'!$D$2:$Z$9988,6,FALSE),0)</f>
        <v>0</v>
      </c>
      <c r="K59" s="48">
        <f>IFERROR(VLOOKUP(B59&amp;C59,'C1'!$D$2:$Z$9988,7,FALSE),0)</f>
        <v>0</v>
      </c>
      <c r="L59" s="119">
        <f t="shared" si="1"/>
        <v>0</v>
      </c>
    </row>
    <row r="60" spans="2:12" x14ac:dyDescent="0.3">
      <c r="B60" s="293">
        <v>22100</v>
      </c>
      <c r="C60" s="293">
        <v>16209</v>
      </c>
      <c r="D60" s="281" t="s">
        <v>1010</v>
      </c>
      <c r="E60" s="282">
        <f>IFERROR(VLOOKUP(B60&amp;C60,'C1'!$D$2:$Z$9988,2,FALSE),0)</f>
        <v>500</v>
      </c>
      <c r="F60" s="255">
        <f t="shared" si="0"/>
        <v>1</v>
      </c>
      <c r="G60" s="126"/>
      <c r="H60" s="48">
        <f>IFERROR(VLOOKUP(B60&amp;C60,'C1'!$D$2:$Z$9988,4,FALSE),0)</f>
        <v>500</v>
      </c>
      <c r="I60" s="48">
        <f>IFERROR(VLOOKUP(B60&amp;C60,'C1'!$D$1:$Z$9988,5,FALSE),0)</f>
        <v>500</v>
      </c>
      <c r="J60" s="48">
        <f>IFERROR(VLOOKUP(B60&amp;C60,'C1'!$D$2:$Z$9988,6,FALSE),0)</f>
        <v>0</v>
      </c>
      <c r="K60" s="48">
        <f>IFERROR(VLOOKUP(B60&amp;C60,'C1'!$D$2:$Z$9988,7,FALSE),0)</f>
        <v>0</v>
      </c>
      <c r="L60" s="119">
        <f t="shared" si="1"/>
        <v>0</v>
      </c>
    </row>
    <row r="61" spans="2:12" x14ac:dyDescent="0.3">
      <c r="B61" s="293">
        <v>23100</v>
      </c>
      <c r="C61" s="293">
        <v>13000</v>
      </c>
      <c r="D61" s="281" t="s">
        <v>813</v>
      </c>
      <c r="E61" s="282">
        <f>IFERROR(VLOOKUP(B61&amp;C61,'C1'!$D$2:$Z$9988,2,FALSE),0)</f>
        <v>94225.072691666661</v>
      </c>
      <c r="F61" s="255">
        <f t="shared" si="0"/>
        <v>1</v>
      </c>
      <c r="G61" s="126"/>
      <c r="H61" s="48">
        <f>IFERROR(VLOOKUP(B61&amp;C61,'C1'!$D$2:$Z$9988,4,FALSE),0)</f>
        <v>73048.78</v>
      </c>
      <c r="I61" s="48">
        <f>IFERROR(VLOOKUP(B61&amp;C61,'C1'!$D$1:$Z$9988,5,FALSE),0)</f>
        <v>73048.78</v>
      </c>
      <c r="J61" s="48">
        <f>IFERROR(VLOOKUP(B61&amp;C61,'C1'!$D$2:$Z$9988,6,FALSE),0)</f>
        <v>32468.04</v>
      </c>
      <c r="K61" s="48">
        <f>IFERROR(VLOOKUP(B61&amp;C61,'C1'!$D$2:$Z$9988,7,FALSE),0)</f>
        <v>32468.04</v>
      </c>
      <c r="L61" s="102">
        <f t="shared" si="1"/>
        <v>21176.292691666662</v>
      </c>
    </row>
    <row r="62" spans="2:12" x14ac:dyDescent="0.3">
      <c r="B62" s="293">
        <v>23100</v>
      </c>
      <c r="C62" s="293">
        <v>13001</v>
      </c>
      <c r="D62" s="281" t="s">
        <v>1116</v>
      </c>
      <c r="E62" s="282">
        <f>IFERROR(VLOOKUP(B62&amp;C62,'C1'!$D$2:$Z$9988,2,FALSE),0)</f>
        <v>500</v>
      </c>
      <c r="F62" s="255">
        <f t="shared" si="0"/>
        <v>1</v>
      </c>
      <c r="G62" s="126"/>
      <c r="H62" s="48">
        <f>IFERROR(VLOOKUP(B62&amp;C62,'C1'!$D$2:$Z$9988,4,FALSE),0)</f>
        <v>500</v>
      </c>
      <c r="I62" s="48">
        <f>IFERROR(VLOOKUP(B62&amp;C62,'C1'!$D$1:$Z$9988,5,FALSE),0)</f>
        <v>500</v>
      </c>
      <c r="J62" s="48">
        <f>IFERROR(VLOOKUP(B62&amp;C62,'C1'!$D$2:$Z$9988,6,FALSE),0)</f>
        <v>0</v>
      </c>
      <c r="K62" s="48">
        <f>IFERROR(VLOOKUP(B62&amp;C62,'C1'!$D$2:$Z$9988,7,FALSE),0)</f>
        <v>0</v>
      </c>
      <c r="L62" s="119">
        <f t="shared" si="1"/>
        <v>0</v>
      </c>
    </row>
    <row r="63" spans="2:12" x14ac:dyDescent="0.3">
      <c r="B63" s="293">
        <v>23100</v>
      </c>
      <c r="C63" s="293">
        <v>13002</v>
      </c>
      <c r="D63" s="281" t="s">
        <v>814</v>
      </c>
      <c r="E63" s="282">
        <f>IFERROR(VLOOKUP(B63&amp;C63,'C1'!$D$2:$Z$9988,2,FALSE),0)</f>
        <v>9352.7477999999992</v>
      </c>
      <c r="F63" s="255">
        <f t="shared" si="0"/>
        <v>1</v>
      </c>
      <c r="G63" s="126"/>
      <c r="H63" s="48">
        <f>IFERROR(VLOOKUP(B63&amp;C63,'C1'!$D$2:$Z$9988,4,FALSE),0)</f>
        <v>7355.24</v>
      </c>
      <c r="I63" s="48">
        <f>IFERROR(VLOOKUP(B63&amp;C63,'C1'!$D$1:$Z$9988,5,FALSE),0)</f>
        <v>7355.24</v>
      </c>
      <c r="J63" s="48">
        <f>IFERROR(VLOOKUP(B63&amp;C63,'C1'!$D$2:$Z$9988,6,FALSE),0)</f>
        <v>551.36</v>
      </c>
      <c r="K63" s="48">
        <f>IFERROR(VLOOKUP(B63&amp;C63,'C1'!$D$2:$Z$9988,7,FALSE),0)</f>
        <v>551.36</v>
      </c>
      <c r="L63" s="102">
        <f t="shared" si="1"/>
        <v>1997.5077999999994</v>
      </c>
    </row>
    <row r="64" spans="2:12" hidden="1" x14ac:dyDescent="0.3">
      <c r="B64" s="293">
        <v>23100</v>
      </c>
      <c r="C64" s="293">
        <v>13100</v>
      </c>
      <c r="D64" s="281" t="s">
        <v>1211</v>
      </c>
      <c r="E64" s="282">
        <f>IFERROR(VLOOKUP(B64&amp;C64,'C1'!$D$2:$Z$9988,2,FALSE),0)</f>
        <v>0</v>
      </c>
      <c r="F64" s="255">
        <f t="shared" si="0"/>
        <v>0</v>
      </c>
      <c r="G64" s="126"/>
      <c r="H64" s="48">
        <f>IFERROR(VLOOKUP(B64&amp;C64,'C1'!$D$2:$Z$9988,4,FALSE),0)</f>
        <v>0</v>
      </c>
      <c r="I64" s="48">
        <f>IFERROR(VLOOKUP(B64&amp;C64,'C1'!$D$1:$Z$9988,5,FALSE),0)</f>
        <v>0</v>
      </c>
      <c r="J64" s="48">
        <f>IFERROR(VLOOKUP(B64&amp;C64,'C1'!$D$2:$Z$9988,6,FALSE),0)</f>
        <v>0</v>
      </c>
      <c r="K64" s="48">
        <f>IFERROR(VLOOKUP(B64&amp;C64,'C1'!$D$2:$Z$9988,7,FALSE),0)</f>
        <v>0</v>
      </c>
      <c r="L64" s="119">
        <f t="shared" si="1"/>
        <v>0</v>
      </c>
    </row>
    <row r="65" spans="2:12" x14ac:dyDescent="0.3">
      <c r="B65" s="293">
        <v>23100</v>
      </c>
      <c r="C65" s="293">
        <v>15000</v>
      </c>
      <c r="D65" s="281" t="s">
        <v>815</v>
      </c>
      <c r="E65" s="282">
        <f>IFERROR(VLOOKUP(B65&amp;C65,'C1'!$D$2:$Z$9988,2,FALSE),0)</f>
        <v>200</v>
      </c>
      <c r="F65" s="255">
        <f t="shared" si="0"/>
        <v>1</v>
      </c>
      <c r="G65" s="126"/>
      <c r="H65" s="48">
        <f>IFERROR(VLOOKUP(B65&amp;C65,'C1'!$D$2:$Z$9988,4,FALSE),0)</f>
        <v>200</v>
      </c>
      <c r="I65" s="48">
        <f>IFERROR(VLOOKUP(B65&amp;C65,'C1'!$D$1:$Z$9988,5,FALSE),0)</f>
        <v>200</v>
      </c>
      <c r="J65" s="48">
        <f>IFERROR(VLOOKUP(B65&amp;C65,'C1'!$D$2:$Z$9988,6,FALSE),0)</f>
        <v>0</v>
      </c>
      <c r="K65" s="48">
        <f>IFERROR(VLOOKUP(B65&amp;C65,'C1'!$D$2:$Z$9988,7,FALSE),0)</f>
        <v>0</v>
      </c>
      <c r="L65" s="119">
        <f t="shared" si="1"/>
        <v>0</v>
      </c>
    </row>
    <row r="66" spans="2:12" hidden="1" x14ac:dyDescent="0.3">
      <c r="B66" s="293">
        <v>23100</v>
      </c>
      <c r="C66" s="293">
        <v>16203</v>
      </c>
      <c r="D66" s="281" t="s">
        <v>1011</v>
      </c>
      <c r="E66" s="282">
        <f>IFERROR(VLOOKUP(B66&amp;C66,'C1'!$D$2:$Z$9988,2,FALSE),0)</f>
        <v>0</v>
      </c>
      <c r="F66" s="255">
        <f t="shared" si="0"/>
        <v>0</v>
      </c>
      <c r="G66" s="126"/>
      <c r="H66" s="48">
        <f>IFERROR(VLOOKUP(B66&amp;C66,'C1'!$D$2:$Z$9988,4,FALSE),0)</f>
        <v>0</v>
      </c>
      <c r="I66" s="48">
        <f>IFERROR(VLOOKUP(B66&amp;C66,'C1'!$D$1:$Z$9988,5,FALSE),0)</f>
        <v>0</v>
      </c>
      <c r="J66" s="48">
        <f>IFERROR(VLOOKUP(B66&amp;C66,'C1'!$D$2:$Z$9988,6,FALSE),0)</f>
        <v>0</v>
      </c>
      <c r="K66" s="48">
        <f>IFERROR(VLOOKUP(B66&amp;C66,'C1'!$D$2:$Z$9988,7,FALSE),0)</f>
        <v>0</v>
      </c>
      <c r="L66" s="119">
        <f t="shared" si="1"/>
        <v>0</v>
      </c>
    </row>
    <row r="67" spans="2:12" x14ac:dyDescent="0.3">
      <c r="B67" s="293">
        <v>23100</v>
      </c>
      <c r="C67" s="293">
        <v>16000</v>
      </c>
      <c r="D67" s="281" t="s">
        <v>816</v>
      </c>
      <c r="E67" s="282">
        <f>IFERROR(VLOOKUP(B67&amp;C67,'C1'!$D$2:$Z$9988,2,FALSE),0)</f>
        <v>32671.191555327503</v>
      </c>
      <c r="F67" s="255">
        <f t="shared" si="0"/>
        <v>1</v>
      </c>
      <c r="G67" s="126"/>
      <c r="H67" s="48">
        <f>IFERROR(VLOOKUP(B67&amp;C67,'C1'!$D$2:$Z$9988,4,FALSE),0)</f>
        <v>25675.84</v>
      </c>
      <c r="I67" s="48">
        <f>IFERROR(VLOOKUP(B67&amp;C67,'C1'!$D$1:$Z$9988,5,FALSE),0)</f>
        <v>17675.84</v>
      </c>
      <c r="J67" s="48">
        <f>IFERROR(VLOOKUP(B67&amp;C67,'C1'!$D$2:$Z$9988,6,FALSE),0)</f>
        <v>10696.08</v>
      </c>
      <c r="K67" s="48">
        <f>IFERROR(VLOOKUP(B67&amp;C67,'C1'!$D$2:$Z$9988,7,FALSE),0)</f>
        <v>10696.08</v>
      </c>
      <c r="L67" s="102">
        <f t="shared" si="1"/>
        <v>6995.3515553275029</v>
      </c>
    </row>
    <row r="68" spans="2:12" hidden="1" x14ac:dyDescent="0.3">
      <c r="B68" s="293">
        <v>23200</v>
      </c>
      <c r="C68" s="293">
        <v>12001</v>
      </c>
      <c r="D68" s="281" t="s">
        <v>817</v>
      </c>
      <c r="E68" s="282">
        <f>IFERROR(VLOOKUP(B68&amp;C68,'C1'!$D$2:$Z$9988,2,FALSE),0)</f>
        <v>0</v>
      </c>
      <c r="F68" s="255">
        <f t="shared" si="0"/>
        <v>0</v>
      </c>
      <c r="G68" s="126"/>
      <c r="H68" s="48">
        <f>IFERROR(VLOOKUP(B68&amp;C68,'C1'!$D$2:$Z$9988,4,FALSE),0)</f>
        <v>0</v>
      </c>
      <c r="I68" s="48">
        <f>IFERROR(VLOOKUP(B68&amp;C68,'C1'!$D$1:$Z$9988,5,FALSE),0)</f>
        <v>0</v>
      </c>
      <c r="J68" s="48">
        <f>IFERROR(VLOOKUP(B68&amp;C68,'C1'!$D$2:$Z$9988,6,FALSE),0)</f>
        <v>0</v>
      </c>
      <c r="K68" s="48">
        <f>IFERROR(VLOOKUP(B68&amp;C68,'C1'!$D$2:$Z$9988,7,FALSE),0)</f>
        <v>0</v>
      </c>
      <c r="L68" s="119">
        <f t="shared" si="1"/>
        <v>0</v>
      </c>
    </row>
    <row r="69" spans="2:12" hidden="1" x14ac:dyDescent="0.3">
      <c r="B69" s="293">
        <v>23200</v>
      </c>
      <c r="C69" s="293">
        <v>12100</v>
      </c>
      <c r="D69" s="281" t="s">
        <v>818</v>
      </c>
      <c r="E69" s="282">
        <f>IFERROR(VLOOKUP(B69&amp;C69,'C1'!$D$2:$Z$9988,2,FALSE),0)</f>
        <v>0</v>
      </c>
      <c r="F69" s="255">
        <f t="shared" si="0"/>
        <v>0</v>
      </c>
      <c r="G69" s="126"/>
      <c r="H69" s="48">
        <f>IFERROR(VLOOKUP(B69&amp;C69,'C1'!$D$2:$Z$9988,4,FALSE),0)</f>
        <v>0</v>
      </c>
      <c r="I69" s="48">
        <f>IFERROR(VLOOKUP(B69&amp;C69,'C1'!$D$1:$Z$9988,5,FALSE),0)</f>
        <v>0</v>
      </c>
      <c r="J69" s="48">
        <f>IFERROR(VLOOKUP(B69&amp;C69,'C1'!$D$2:$Z$9988,6,FALSE),0)</f>
        <v>0</v>
      </c>
      <c r="K69" s="48">
        <f>IFERROR(VLOOKUP(B69&amp;C69,'C1'!$D$2:$Z$9988,7,FALSE),0)</f>
        <v>0</v>
      </c>
      <c r="L69" s="119">
        <f t="shared" si="1"/>
        <v>0</v>
      </c>
    </row>
    <row r="70" spans="2:12" hidden="1" x14ac:dyDescent="0.3">
      <c r="B70" s="293">
        <v>23200</v>
      </c>
      <c r="C70" s="293">
        <v>12101</v>
      </c>
      <c r="D70" s="281" t="s">
        <v>1012</v>
      </c>
      <c r="E70" s="282">
        <f>IFERROR(VLOOKUP(B70&amp;C70,'C1'!$D$2:$Z$9988,2,FALSE),0)</f>
        <v>0</v>
      </c>
      <c r="F70" s="255">
        <f t="shared" si="0"/>
        <v>0</v>
      </c>
      <c r="G70" s="126"/>
      <c r="H70" s="48">
        <f>IFERROR(VLOOKUP(B70&amp;C70,'C1'!$D$2:$Z$9988,4,FALSE),0)</f>
        <v>0</v>
      </c>
      <c r="I70" s="48">
        <f>IFERROR(VLOOKUP(B70&amp;C70,'C1'!$D$1:$Z$9988,5,FALSE),0)</f>
        <v>0</v>
      </c>
      <c r="J70" s="48">
        <f>IFERROR(VLOOKUP(B70&amp;C70,'C1'!$D$2:$Z$9988,6,FALSE),0)</f>
        <v>0</v>
      </c>
      <c r="K70" s="48">
        <f>IFERROR(VLOOKUP(B70&amp;C70,'C1'!$D$2:$Z$9988,7,FALSE),0)</f>
        <v>0</v>
      </c>
      <c r="L70" s="119">
        <f t="shared" si="1"/>
        <v>0</v>
      </c>
    </row>
    <row r="71" spans="2:12" hidden="1" x14ac:dyDescent="0.3">
      <c r="B71" s="293">
        <v>23200</v>
      </c>
      <c r="C71" s="293">
        <v>16000</v>
      </c>
      <c r="D71" s="281" t="s">
        <v>819</v>
      </c>
      <c r="E71" s="282">
        <f>IFERROR(VLOOKUP(B71&amp;C71,'C1'!$D$2:$Z$9988,2,FALSE),0)</f>
        <v>0</v>
      </c>
      <c r="F71" s="255">
        <f t="shared" ref="F71:F134" si="2">IF(E71=0,0,1)</f>
        <v>0</v>
      </c>
      <c r="G71" s="126"/>
      <c r="H71" s="48">
        <f>IFERROR(VLOOKUP(B71&amp;C71,'C1'!$D$2:$Z$9988,4,FALSE),0)</f>
        <v>0</v>
      </c>
      <c r="I71" s="48">
        <f>IFERROR(VLOOKUP(B71&amp;C71,'C1'!$D$1:$Z$9988,5,FALSE),0)</f>
        <v>0</v>
      </c>
      <c r="J71" s="48">
        <f>IFERROR(VLOOKUP(B71&amp;C71,'C1'!$D$2:$Z$9988,6,FALSE),0)</f>
        <v>0</v>
      </c>
      <c r="K71" s="48">
        <f>IFERROR(VLOOKUP(B71&amp;C71,'C1'!$D$2:$Z$9988,7,FALSE),0)</f>
        <v>0</v>
      </c>
      <c r="L71" s="119">
        <f t="shared" si="1"/>
        <v>0</v>
      </c>
    </row>
    <row r="72" spans="2:12" x14ac:dyDescent="0.3">
      <c r="B72" s="293">
        <v>24100</v>
      </c>
      <c r="C72" s="293">
        <v>13100</v>
      </c>
      <c r="D72" s="281" t="s">
        <v>1118</v>
      </c>
      <c r="E72" s="282">
        <v>1200</v>
      </c>
      <c r="F72" s="255">
        <f t="shared" si="2"/>
        <v>1</v>
      </c>
      <c r="G72" s="126"/>
      <c r="H72" s="48">
        <f>IFERROR(VLOOKUP(B72&amp;C72,'C1'!$D$2:$Z$9988,4,FALSE),0)</f>
        <v>71146.58</v>
      </c>
      <c r="I72" s="48">
        <f>IFERROR(VLOOKUP(B72&amp;C72,'C1'!$D$1:$Z$9988,5,FALSE),0)</f>
        <v>71146.58</v>
      </c>
      <c r="J72" s="48">
        <f>IFERROR(VLOOKUP(B72&amp;C72,'C1'!$D$2:$Z$9988,6,FALSE),0)</f>
        <v>0</v>
      </c>
      <c r="K72" s="48">
        <f>IFERROR(VLOOKUP(B72&amp;C72,'C1'!$D$2:$Z$9988,7,FALSE),0)</f>
        <v>0</v>
      </c>
      <c r="L72" s="102">
        <f t="shared" ref="L72:L135" si="3">E72-H72</f>
        <v>-69946.58</v>
      </c>
    </row>
    <row r="73" spans="2:12" hidden="1" x14ac:dyDescent="0.3">
      <c r="B73" s="293">
        <v>24000</v>
      </c>
      <c r="C73" s="293">
        <v>13102</v>
      </c>
      <c r="D73" s="281" t="s">
        <v>1119</v>
      </c>
      <c r="E73" s="282">
        <v>0</v>
      </c>
      <c r="F73" s="255">
        <f t="shared" si="2"/>
        <v>0</v>
      </c>
      <c r="G73" s="126"/>
      <c r="H73" s="48">
        <f>IFERROR(VLOOKUP(B73&amp;C73,'C1'!$D$2:$Z$9988,4,FALSE),0)</f>
        <v>0</v>
      </c>
      <c r="I73" s="48">
        <f>IFERROR(VLOOKUP(B73&amp;C73,'C1'!$D$1:$Z$9988,5,FALSE),0)</f>
        <v>0</v>
      </c>
      <c r="J73" s="48">
        <f>IFERROR(VLOOKUP(B73&amp;C73,'C1'!$D$2:$Z$9988,6,FALSE),0)</f>
        <v>558.77</v>
      </c>
      <c r="K73" s="48">
        <f>IFERROR(VLOOKUP(B73&amp;C73,'C1'!$D$2:$Z$9988,7,FALSE),0)</f>
        <v>558.77</v>
      </c>
      <c r="L73" s="119">
        <f t="shared" si="3"/>
        <v>0</v>
      </c>
    </row>
    <row r="74" spans="2:12" hidden="1" x14ac:dyDescent="0.3">
      <c r="B74" s="293">
        <v>24000</v>
      </c>
      <c r="C74" s="293">
        <v>15000</v>
      </c>
      <c r="D74" s="281" t="s">
        <v>821</v>
      </c>
      <c r="E74" s="282">
        <v>0</v>
      </c>
      <c r="F74" s="255">
        <f t="shared" si="2"/>
        <v>0</v>
      </c>
      <c r="G74" s="126"/>
      <c r="H74" s="48">
        <f>IFERROR(VLOOKUP(B74&amp;C74,'C1'!$D$2:$Z$9988,4,FALSE),0)</f>
        <v>0</v>
      </c>
      <c r="I74" s="48">
        <f>IFERROR(VLOOKUP(B74&amp;C74,'C1'!$D$1:$Z$9988,5,FALSE),0)</f>
        <v>0</v>
      </c>
      <c r="J74" s="48">
        <f>IFERROR(VLOOKUP(B74&amp;C74,'C1'!$D$2:$Z$9988,6,FALSE),0)</f>
        <v>300</v>
      </c>
      <c r="K74" s="48">
        <f>IFERROR(VLOOKUP(B74&amp;C74,'C1'!$D$2:$Z$9988,7,FALSE),0)</f>
        <v>300</v>
      </c>
      <c r="L74" s="119">
        <f t="shared" si="3"/>
        <v>0</v>
      </c>
    </row>
    <row r="75" spans="2:12" x14ac:dyDescent="0.3">
      <c r="B75" s="293">
        <v>24100</v>
      </c>
      <c r="C75" s="293">
        <v>13001</v>
      </c>
      <c r="D75" s="281" t="s">
        <v>820</v>
      </c>
      <c r="E75" s="282">
        <f>IFERROR(VLOOKUP(B75&amp;C75,'C1'!$D$2:$Z$9988,2,FALSE),0)</f>
        <v>1500</v>
      </c>
      <c r="F75" s="255">
        <f t="shared" si="2"/>
        <v>1</v>
      </c>
      <c r="G75" s="126"/>
      <c r="H75" s="48">
        <f>IFERROR(VLOOKUP(B75&amp;C75,'C1'!$D$2:$Z$9988,4,FALSE),0)</f>
        <v>1500</v>
      </c>
      <c r="I75" s="48">
        <f>IFERROR(VLOOKUP(B75&amp;C75,'C1'!$D$1:$Z$9988,5,FALSE),0)</f>
        <v>1500</v>
      </c>
      <c r="J75" s="48">
        <f>IFERROR(VLOOKUP(B75&amp;C75,'C1'!$D$2:$Z$9988,6,FALSE),0)</f>
        <v>0</v>
      </c>
      <c r="K75" s="48">
        <f>IFERROR(VLOOKUP(B75&amp;C75,'C1'!$D$2:$Z$9988,7,FALSE),0)</f>
        <v>0</v>
      </c>
      <c r="L75" s="119">
        <f t="shared" si="3"/>
        <v>0</v>
      </c>
    </row>
    <row r="76" spans="2:12" hidden="1" x14ac:dyDescent="0.3">
      <c r="B76" s="293">
        <v>24100</v>
      </c>
      <c r="C76" s="293">
        <v>13100</v>
      </c>
      <c r="D76" s="281" t="s">
        <v>1013</v>
      </c>
      <c r="E76" s="282">
        <f>IFERROR(VLOOKUP(B76&amp;C76,'C1'!$D$2:$Z$9988,2,FALSE),0)</f>
        <v>0</v>
      </c>
      <c r="F76" s="255">
        <f t="shared" si="2"/>
        <v>0</v>
      </c>
      <c r="G76" s="126"/>
      <c r="H76" s="48">
        <f>IFERROR(VLOOKUP(B76&amp;C76,'C1'!$D$2:$Z$9988,4,FALSE),0)</f>
        <v>71146.58</v>
      </c>
      <c r="I76" s="48">
        <f>IFERROR(VLOOKUP(B76&amp;C76,'C1'!$D$1:$Z$9988,5,FALSE),0)</f>
        <v>71146.58</v>
      </c>
      <c r="J76" s="48">
        <f>IFERROR(VLOOKUP(B76&amp;C76,'C1'!$D$2:$Z$9988,6,FALSE),0)</f>
        <v>0</v>
      </c>
      <c r="K76" s="48">
        <f>IFERROR(VLOOKUP(B76&amp;C76,'C1'!$D$2:$Z$9988,7,FALSE),0)</f>
        <v>0</v>
      </c>
      <c r="L76" s="119">
        <f t="shared" si="3"/>
        <v>-71146.58</v>
      </c>
    </row>
    <row r="77" spans="2:12" hidden="1" x14ac:dyDescent="0.3">
      <c r="B77" s="293">
        <v>24100</v>
      </c>
      <c r="C77" s="293">
        <v>13102</v>
      </c>
      <c r="D77" s="281" t="s">
        <v>1119</v>
      </c>
      <c r="E77" s="282">
        <f>IFERROR(VLOOKUP(B77&amp;C77,'C1'!$D$2:$Z$9988,2,FALSE),0)</f>
        <v>0</v>
      </c>
      <c r="F77" s="255">
        <f t="shared" si="2"/>
        <v>0</v>
      </c>
      <c r="G77" s="126"/>
      <c r="H77" s="48">
        <f>IFERROR(VLOOKUP(B77&amp;C77,'C1'!$D$2:$Z$9988,4,FALSE),0)</f>
        <v>0</v>
      </c>
      <c r="I77" s="48">
        <f>IFERROR(VLOOKUP(B77&amp;C77,'C1'!$D$1:$Z$9988,5,FALSE),0)</f>
        <v>0</v>
      </c>
      <c r="J77" s="48">
        <f>IFERROR(VLOOKUP(B77&amp;C77,'C1'!$D$2:$Z$9988,6,FALSE),0)</f>
        <v>0</v>
      </c>
      <c r="K77" s="48">
        <f>IFERROR(VLOOKUP(B77&amp;C77,'C1'!$D$2:$Z$9988,7,FALSE),0)</f>
        <v>0</v>
      </c>
      <c r="L77" s="119">
        <f t="shared" si="3"/>
        <v>0</v>
      </c>
    </row>
    <row r="78" spans="2:12" x14ac:dyDescent="0.3">
      <c r="B78" s="293">
        <v>24100</v>
      </c>
      <c r="C78" s="293">
        <v>15000</v>
      </c>
      <c r="D78" s="281" t="s">
        <v>821</v>
      </c>
      <c r="E78" s="282">
        <f>IFERROR(VLOOKUP(B78&amp;C78,'C1'!$D$2:$Z$9988,2,FALSE),0)</f>
        <v>500</v>
      </c>
      <c r="F78" s="255">
        <f t="shared" si="2"/>
        <v>1</v>
      </c>
      <c r="G78" s="126"/>
      <c r="H78" s="48">
        <f>IFERROR(VLOOKUP(B78&amp;C78,'C1'!$D$2:$Z$9988,4,FALSE),0)</f>
        <v>500</v>
      </c>
      <c r="I78" s="48">
        <f>IFERROR(VLOOKUP(B78&amp;C78,'C1'!$D$1:$Z$9988,5,FALSE),0)</f>
        <v>500</v>
      </c>
      <c r="J78" s="48">
        <f>IFERROR(VLOOKUP(B78&amp;C78,'C1'!$D$2:$Z$9988,6,FALSE),0)</f>
        <v>0</v>
      </c>
      <c r="K78" s="48">
        <f>IFERROR(VLOOKUP(B78&amp;C78,'C1'!$D$2:$Z$9988,7,FALSE),0)</f>
        <v>0</v>
      </c>
      <c r="L78" s="119">
        <f t="shared" si="3"/>
        <v>0</v>
      </c>
    </row>
    <row r="79" spans="2:12" hidden="1" x14ac:dyDescent="0.3">
      <c r="B79" s="293">
        <v>24100</v>
      </c>
      <c r="C79" s="293">
        <v>16203</v>
      </c>
      <c r="D79" s="281" t="s">
        <v>1014</v>
      </c>
      <c r="E79" s="282">
        <f>IFERROR(VLOOKUP(B79&amp;C79,'C1'!$D$2:$Z$9988,2,FALSE),0)</f>
        <v>0</v>
      </c>
      <c r="F79" s="255">
        <f t="shared" si="2"/>
        <v>0</v>
      </c>
      <c r="G79" s="126"/>
      <c r="H79" s="48">
        <f>IFERROR(VLOOKUP(B79&amp;C79,'C1'!$D$2:$Z$9988,4,FALSE),0)</f>
        <v>0</v>
      </c>
      <c r="I79" s="48">
        <f>IFERROR(VLOOKUP(B79&amp;C79,'C1'!$D$1:$Z$9988,5,FALSE),0)</f>
        <v>0</v>
      </c>
      <c r="J79" s="48">
        <f>IFERROR(VLOOKUP(B79&amp;C79,'C1'!$D$2:$Z$9988,6,FALSE),0)</f>
        <v>0</v>
      </c>
      <c r="K79" s="48">
        <f>IFERROR(VLOOKUP(B79&amp;C79,'C1'!$D$2:$Z$9988,7,FALSE),0)</f>
        <v>0</v>
      </c>
      <c r="L79" s="119">
        <f t="shared" si="3"/>
        <v>0</v>
      </c>
    </row>
    <row r="80" spans="2:12" x14ac:dyDescent="0.3">
      <c r="B80" s="293">
        <v>24100</v>
      </c>
      <c r="C80" s="293">
        <v>16000</v>
      </c>
      <c r="D80" s="281" t="s">
        <v>822</v>
      </c>
      <c r="E80" s="282">
        <v>800</v>
      </c>
      <c r="F80" s="255">
        <f t="shared" si="2"/>
        <v>1</v>
      </c>
      <c r="G80" s="126"/>
      <c r="H80" s="48">
        <f>IFERROR(VLOOKUP(B80&amp;C80,'C1'!$D$2:$Z$9988,4,FALSE),0)</f>
        <v>22848.62</v>
      </c>
      <c r="I80" s="48">
        <f>IFERROR(VLOOKUP(B80&amp;C80,'C1'!$D$1:$Z$9988,5,FALSE),0)</f>
        <v>22848.62</v>
      </c>
      <c r="J80" s="48">
        <f>IFERROR(VLOOKUP(B80&amp;C80,'C1'!$D$2:$Z$9988,6,FALSE),0)</f>
        <v>8843.4699999999993</v>
      </c>
      <c r="K80" s="48">
        <f>IFERROR(VLOOKUP(B80&amp;C80,'C1'!$D$2:$Z$9988,7,FALSE),0)</f>
        <v>8843.4699999999993</v>
      </c>
      <c r="L80" s="119">
        <f t="shared" si="3"/>
        <v>-22048.62</v>
      </c>
    </row>
    <row r="81" spans="2:12" x14ac:dyDescent="0.3">
      <c r="B81" s="293">
        <v>24101</v>
      </c>
      <c r="C81" s="293">
        <v>13100</v>
      </c>
      <c r="D81" s="281" t="s">
        <v>823</v>
      </c>
      <c r="E81" s="282">
        <f>IFERROR(VLOOKUP(B81&amp;C81,'C1'!$D$2:$Z$9988,2,FALSE),0)</f>
        <v>56135.084427767353</v>
      </c>
      <c r="F81" s="255">
        <f t="shared" si="2"/>
        <v>1</v>
      </c>
      <c r="G81" s="126"/>
      <c r="H81" s="48">
        <f>IFERROR(VLOOKUP(B81&amp;C81,'C1'!$D$2:$Z$9988,4,FALSE),0)</f>
        <v>61329.57</v>
      </c>
      <c r="I81" s="48">
        <f>IFERROR(VLOOKUP(B81&amp;C81,'C1'!$D$1:$Z$9988,5,FALSE),0)</f>
        <v>61329.57</v>
      </c>
      <c r="J81" s="48">
        <f>IFERROR(VLOOKUP(B81&amp;C81,'C1'!$D$2:$Z$9988,6,FALSE),0)</f>
        <v>57133.59</v>
      </c>
      <c r="K81" s="48">
        <f>IFERROR(VLOOKUP(B81&amp;C81,'C1'!$D$2:$Z$9988,7,FALSE),0)</f>
        <v>57133.59</v>
      </c>
      <c r="L81" s="119">
        <f t="shared" si="3"/>
        <v>-5194.4855722326465</v>
      </c>
    </row>
    <row r="82" spans="2:12" hidden="1" x14ac:dyDescent="0.3">
      <c r="B82" s="293">
        <v>24101</v>
      </c>
      <c r="C82" s="293">
        <v>15000</v>
      </c>
      <c r="D82" s="281" t="s">
        <v>1120</v>
      </c>
      <c r="E82" s="282">
        <f>IFERROR(VLOOKUP(B82&amp;C82,'C1'!$D$2:$Z$9988,2,FALSE),0)</f>
        <v>0</v>
      </c>
      <c r="F82" s="255">
        <f t="shared" si="2"/>
        <v>0</v>
      </c>
      <c r="G82" s="126"/>
      <c r="H82" s="48">
        <f>IFERROR(VLOOKUP(B82&amp;C82,'C1'!$D$2:$Z$9988,4,FALSE),0)</f>
        <v>0</v>
      </c>
      <c r="I82" s="48">
        <f>IFERROR(VLOOKUP(B82&amp;C82,'C1'!$D$1:$Z$9988,5,FALSE),0)</f>
        <v>0</v>
      </c>
      <c r="J82" s="48">
        <f>IFERROR(VLOOKUP(B82&amp;C82,'C1'!$D$2:$Z$9988,6,FALSE),0)</f>
        <v>6236.71</v>
      </c>
      <c r="K82" s="48">
        <f>IFERROR(VLOOKUP(B82&amp;C82,'C1'!$D$2:$Z$9988,7,FALSE),0)</f>
        <v>6236.71</v>
      </c>
      <c r="L82" s="119">
        <f t="shared" si="3"/>
        <v>0</v>
      </c>
    </row>
    <row r="83" spans="2:12" x14ac:dyDescent="0.3">
      <c r="B83" s="293">
        <v>24101</v>
      </c>
      <c r="C83" s="293">
        <v>16000</v>
      </c>
      <c r="D83" s="281" t="s">
        <v>824</v>
      </c>
      <c r="E83" s="282">
        <f>IFERROR(VLOOKUP(B83&amp;C83,'C1'!$D$2:$Z$9988,2,FALSE),0)</f>
        <v>18664.915572232647</v>
      </c>
      <c r="F83" s="255">
        <f t="shared" si="2"/>
        <v>1</v>
      </c>
      <c r="G83" s="126"/>
      <c r="H83" s="48">
        <f>IFERROR(VLOOKUP(B83&amp;C83,'C1'!$D$2:$Z$9988,4,FALSE),0)</f>
        <v>18956.82</v>
      </c>
      <c r="I83" s="48">
        <f>IFERROR(VLOOKUP(B83&amp;C83,'C1'!$D$1:$Z$9988,5,FALSE),0)</f>
        <v>18956.82</v>
      </c>
      <c r="J83" s="48">
        <f>IFERROR(VLOOKUP(B83&amp;C83,'C1'!$D$2:$Z$9988,6,FALSE),0)</f>
        <v>20625</v>
      </c>
      <c r="K83" s="48">
        <f>IFERROR(VLOOKUP(B83&amp;C83,'C1'!$D$2:$Z$9988,7,FALSE),0)</f>
        <v>20625</v>
      </c>
      <c r="L83" s="119">
        <f t="shared" si="3"/>
        <v>-291.9044277673529</v>
      </c>
    </row>
    <row r="84" spans="2:12" hidden="1" x14ac:dyDescent="0.3">
      <c r="B84" s="293">
        <v>24102</v>
      </c>
      <c r="C84" s="293">
        <v>13100</v>
      </c>
      <c r="D84" s="281" t="s">
        <v>1121</v>
      </c>
      <c r="E84" s="282">
        <f>IFERROR(VLOOKUP(B84&amp;C84,'C1'!$D$2:$Z$9988,2,FALSE),0)</f>
        <v>0</v>
      </c>
      <c r="F84" s="255">
        <f t="shared" si="2"/>
        <v>0</v>
      </c>
      <c r="G84" s="126"/>
      <c r="H84" s="48">
        <f>IFERROR(VLOOKUP(B84&amp;C84,'C1'!$D$2:$Z$9988,4,FALSE),0)</f>
        <v>0</v>
      </c>
      <c r="I84" s="48">
        <f>IFERROR(VLOOKUP(B84&amp;C84,'C1'!$D$1:$Z$9988,5,FALSE),0)</f>
        <v>40088.339999999997</v>
      </c>
      <c r="J84" s="48">
        <f>IFERROR(VLOOKUP(B84&amp;C84,'C1'!$D$2:$Z$9988,6,FALSE),0)</f>
        <v>8696.76</v>
      </c>
      <c r="K84" s="48">
        <f>IFERROR(VLOOKUP(B84&amp;C84,'C1'!$D$2:$Z$9988,7,FALSE),0)</f>
        <v>8696.76</v>
      </c>
      <c r="L84" s="119">
        <f t="shared" si="3"/>
        <v>0</v>
      </c>
    </row>
    <row r="85" spans="2:12" hidden="1" x14ac:dyDescent="0.3">
      <c r="B85" s="293">
        <v>24102</v>
      </c>
      <c r="C85" s="293">
        <v>16000</v>
      </c>
      <c r="D85" s="281" t="s">
        <v>1122</v>
      </c>
      <c r="E85" s="282">
        <f>IFERROR(VLOOKUP(B85&amp;C85,'C1'!$D$2:$Z$9988,2,FALSE),0)</f>
        <v>0</v>
      </c>
      <c r="F85" s="255">
        <f t="shared" si="2"/>
        <v>0</v>
      </c>
      <c r="G85" s="126"/>
      <c r="H85" s="48">
        <f>IFERROR(VLOOKUP(B85&amp;C85,'C1'!$D$2:$Z$9988,4,FALSE),0)</f>
        <v>0</v>
      </c>
      <c r="I85" s="48">
        <f>IFERROR(VLOOKUP(B85&amp;C85,'C1'!$D$1:$Z$9988,5,FALSE),0)</f>
        <v>13361.78</v>
      </c>
      <c r="J85" s="48">
        <f>IFERROR(VLOOKUP(B85&amp;C85,'C1'!$D$2:$Z$9988,6,FALSE),0)</f>
        <v>1397.16</v>
      </c>
      <c r="K85" s="48">
        <f>IFERROR(VLOOKUP(B85&amp;C85,'C1'!$D$2:$Z$9988,7,FALSE),0)</f>
        <v>1397.16</v>
      </c>
      <c r="L85" s="119">
        <f t="shared" si="3"/>
        <v>0</v>
      </c>
    </row>
    <row r="86" spans="2:12" hidden="1" x14ac:dyDescent="0.3">
      <c r="B86" s="293">
        <v>24103</v>
      </c>
      <c r="C86" s="293">
        <v>13100</v>
      </c>
      <c r="D86" s="281" t="s">
        <v>1123</v>
      </c>
      <c r="E86" s="282">
        <f>IFERROR(VLOOKUP(B86&amp;C86,'C1'!$D$2:$Z$9988,2,FALSE),0)</f>
        <v>0</v>
      </c>
      <c r="F86" s="255">
        <f t="shared" si="2"/>
        <v>0</v>
      </c>
      <c r="G86" s="126"/>
      <c r="H86" s="48">
        <f>IFERROR(VLOOKUP(B86&amp;C86,'C1'!$D$2:$Z$9988,4,FALSE),0)</f>
        <v>0</v>
      </c>
      <c r="I86" s="48">
        <f>IFERROR(VLOOKUP(B86&amp;C86,'C1'!$D$1:$Z$9988,5,FALSE),0)</f>
        <v>20100</v>
      </c>
      <c r="J86" s="48">
        <f>IFERROR(VLOOKUP(B86&amp;C86,'C1'!$D$2:$Z$9988,6,FALSE),0)</f>
        <v>0</v>
      </c>
      <c r="K86" s="48">
        <f>IFERROR(VLOOKUP(B86&amp;C86,'C1'!$D$2:$Z$9988,7,FALSE),0)</f>
        <v>0</v>
      </c>
      <c r="L86" s="119">
        <f t="shared" si="3"/>
        <v>0</v>
      </c>
    </row>
    <row r="87" spans="2:12" hidden="1" x14ac:dyDescent="0.3">
      <c r="B87" s="293">
        <v>24103</v>
      </c>
      <c r="C87" s="293">
        <v>16000</v>
      </c>
      <c r="D87" s="281" t="s">
        <v>1124</v>
      </c>
      <c r="E87" s="282">
        <f>IFERROR(VLOOKUP(B87&amp;C87,'C1'!$D$2:$Z$9988,2,FALSE),0)</f>
        <v>0</v>
      </c>
      <c r="F87" s="255">
        <f t="shared" si="2"/>
        <v>0</v>
      </c>
      <c r="G87" s="126"/>
      <c r="H87" s="48">
        <f>IFERROR(VLOOKUP(B87&amp;C87,'C1'!$D$2:$Z$9988,4,FALSE),0)</f>
        <v>0</v>
      </c>
      <c r="I87" s="48">
        <f>IFERROR(VLOOKUP(B87&amp;C87,'C1'!$D$1:$Z$9988,5,FALSE),0)</f>
        <v>9900</v>
      </c>
      <c r="J87" s="48">
        <f>IFERROR(VLOOKUP(B87&amp;C87,'C1'!$D$2:$Z$9988,6,FALSE),0)</f>
        <v>0</v>
      </c>
      <c r="K87" s="48">
        <f>IFERROR(VLOOKUP(B87&amp;C87,'C1'!$D$2:$Z$9988,7,FALSE),0)</f>
        <v>0</v>
      </c>
      <c r="L87" s="119">
        <f t="shared" si="3"/>
        <v>0</v>
      </c>
    </row>
    <row r="88" spans="2:12" hidden="1" x14ac:dyDescent="0.3">
      <c r="B88" s="293">
        <v>24103</v>
      </c>
      <c r="C88" s="293">
        <v>16209</v>
      </c>
      <c r="D88" s="281" t="s">
        <v>1125</v>
      </c>
      <c r="E88" s="282">
        <f>IFERROR(VLOOKUP(B88&amp;C88,'C1'!$D$2:$Z$9988,2,FALSE),0)</f>
        <v>0</v>
      </c>
      <c r="F88" s="255">
        <f t="shared" si="2"/>
        <v>0</v>
      </c>
      <c r="G88" s="126"/>
      <c r="H88" s="48">
        <f>IFERROR(VLOOKUP(B88&amp;C88,'C1'!$D$2:$Z$9988,4,FALSE),0)</f>
        <v>0</v>
      </c>
      <c r="I88" s="48">
        <f>IFERROR(VLOOKUP(B88&amp;C88,'C1'!$D$1:$Z$9988,5,FALSE),0)</f>
        <v>15450</v>
      </c>
      <c r="J88" s="48">
        <f>IFERROR(VLOOKUP(B88&amp;C88,'C1'!$D$2:$Z$9988,6,FALSE),0)</f>
        <v>0</v>
      </c>
      <c r="K88" s="48">
        <f>IFERROR(VLOOKUP(B88&amp;C88,'C1'!$D$2:$Z$9988,7,FALSE),0)</f>
        <v>0</v>
      </c>
      <c r="L88" s="119">
        <f t="shared" si="3"/>
        <v>0</v>
      </c>
    </row>
    <row r="89" spans="2:12" hidden="1" x14ac:dyDescent="0.3">
      <c r="B89" s="293">
        <v>24104</v>
      </c>
      <c r="C89" s="293">
        <v>13100</v>
      </c>
      <c r="D89" s="281" t="s">
        <v>1126</v>
      </c>
      <c r="E89" s="282">
        <f>IFERROR(VLOOKUP(B89&amp;C89,'C1'!$D$2:$Z$9988,2,FALSE),0)</f>
        <v>0</v>
      </c>
      <c r="F89" s="255">
        <f t="shared" si="2"/>
        <v>0</v>
      </c>
      <c r="G89" s="126"/>
      <c r="H89" s="48">
        <f>IFERROR(VLOOKUP(B89&amp;C89,'C1'!$D$2:$Z$9988,4,FALSE),0)</f>
        <v>0</v>
      </c>
      <c r="I89" s="48">
        <f>IFERROR(VLOOKUP(B89&amp;C89,'C1'!$D$1:$Z$9988,5,FALSE),0)</f>
        <v>0</v>
      </c>
      <c r="J89" s="48">
        <f>IFERROR(VLOOKUP(B89&amp;C89,'C1'!$D$2:$Z$9988,6,FALSE),0)</f>
        <v>0</v>
      </c>
      <c r="K89" s="48">
        <f>IFERROR(VLOOKUP(B89&amp;C89,'C1'!$D$2:$Z$9988,7,FALSE),0)</f>
        <v>0</v>
      </c>
      <c r="L89" s="119">
        <f t="shared" si="3"/>
        <v>0</v>
      </c>
    </row>
    <row r="90" spans="2:12" hidden="1" x14ac:dyDescent="0.3">
      <c r="B90" s="293">
        <v>24104</v>
      </c>
      <c r="C90" s="293">
        <v>16000</v>
      </c>
      <c r="D90" s="281" t="s">
        <v>1127</v>
      </c>
      <c r="E90" s="282">
        <f>IFERROR(VLOOKUP(B90&amp;C90,'C1'!$D$2:$Z$9988,2,FALSE),0)</f>
        <v>0</v>
      </c>
      <c r="F90" s="255">
        <f t="shared" si="2"/>
        <v>0</v>
      </c>
      <c r="G90" s="126"/>
      <c r="H90" s="48">
        <f>IFERROR(VLOOKUP(B90&amp;C90,'C1'!$D$2:$Z$9988,4,FALSE),0)</f>
        <v>0</v>
      </c>
      <c r="I90" s="48">
        <f>IFERROR(VLOOKUP(B90&amp;C90,'C1'!$D$1:$Z$9988,5,FALSE),0)</f>
        <v>0</v>
      </c>
      <c r="J90" s="48">
        <f>IFERROR(VLOOKUP(B90&amp;C90,'C1'!$D$2:$Z$9988,6,FALSE),0)</f>
        <v>0</v>
      </c>
      <c r="K90" s="48">
        <f>IFERROR(VLOOKUP(B90&amp;C90,'C1'!$D$2:$Z$9988,7,FALSE),0)</f>
        <v>0</v>
      </c>
      <c r="L90" s="119">
        <f t="shared" si="3"/>
        <v>0</v>
      </c>
    </row>
    <row r="91" spans="2:12" hidden="1" x14ac:dyDescent="0.3">
      <c r="B91" s="293">
        <v>24104</v>
      </c>
      <c r="C91" s="293">
        <v>16209</v>
      </c>
      <c r="D91" s="281" t="s">
        <v>1128</v>
      </c>
      <c r="E91" s="282">
        <f>IFERROR(VLOOKUP(B91&amp;C91,'C1'!$D$2:$Z$9988,2,FALSE),0)</f>
        <v>0</v>
      </c>
      <c r="F91" s="255">
        <f t="shared" si="2"/>
        <v>0</v>
      </c>
      <c r="G91" s="126"/>
      <c r="H91" s="48">
        <f>IFERROR(VLOOKUP(B91&amp;C91,'C1'!$D$2:$Z$9988,4,FALSE),0)</f>
        <v>0</v>
      </c>
      <c r="I91" s="48">
        <f>IFERROR(VLOOKUP(B91&amp;C91,'C1'!$D$1:$Z$9988,5,FALSE),0)</f>
        <v>0</v>
      </c>
      <c r="J91" s="48">
        <f>IFERROR(VLOOKUP(B91&amp;C91,'C1'!$D$2:$Z$9988,6,FALSE),0)</f>
        <v>0</v>
      </c>
      <c r="K91" s="48">
        <f>IFERROR(VLOOKUP(B91&amp;C91,'C1'!$D$2:$Z$9988,7,FALSE),0)</f>
        <v>0</v>
      </c>
      <c r="L91" s="119">
        <f t="shared" si="3"/>
        <v>0</v>
      </c>
    </row>
    <row r="92" spans="2:12" hidden="1" x14ac:dyDescent="0.3">
      <c r="B92" s="293">
        <v>24111</v>
      </c>
      <c r="C92" s="293">
        <v>16000</v>
      </c>
      <c r="D92" s="281" t="s">
        <v>1129</v>
      </c>
      <c r="E92" s="282">
        <f>IFERROR(VLOOKUP(B92&amp;C92,'C1'!$D$2:$Z$9988,2,FALSE),0)</f>
        <v>0</v>
      </c>
      <c r="F92" s="255">
        <f t="shared" si="2"/>
        <v>0</v>
      </c>
      <c r="G92" s="126"/>
      <c r="H92" s="48">
        <f>IFERROR(VLOOKUP(B92&amp;C92,'C1'!$D$2:$Z$9988,4,FALSE),0)</f>
        <v>0</v>
      </c>
      <c r="I92" s="48">
        <f>IFERROR(VLOOKUP(B92&amp;C92,'C1'!$D$1:$Z$9988,5,FALSE),0)</f>
        <v>0</v>
      </c>
      <c r="J92" s="48">
        <f>IFERROR(VLOOKUP(B92&amp;C92,'C1'!$D$2:$Z$9988,6,FALSE),0)</f>
        <v>2881.77</v>
      </c>
      <c r="K92" s="48">
        <f>IFERROR(VLOOKUP(B92&amp;C92,'C1'!$D$2:$Z$9988,7,FALSE),0)</f>
        <v>2881.77</v>
      </c>
      <c r="L92" s="119">
        <f t="shared" si="3"/>
        <v>0</v>
      </c>
    </row>
    <row r="93" spans="2:12" hidden="1" x14ac:dyDescent="0.3">
      <c r="B93" s="293">
        <v>24112</v>
      </c>
      <c r="C93" s="293">
        <v>16000</v>
      </c>
      <c r="D93" s="281" t="s">
        <v>1130</v>
      </c>
      <c r="E93" s="282">
        <f>IFERROR(VLOOKUP(B93&amp;C93,'C1'!$D$2:$Z$9988,2,FALSE),0)</f>
        <v>0</v>
      </c>
      <c r="F93" s="255">
        <f t="shared" si="2"/>
        <v>0</v>
      </c>
      <c r="G93" s="126"/>
      <c r="H93" s="48">
        <f>IFERROR(VLOOKUP(B93&amp;C93,'C1'!$D$2:$Z$9988,4,FALSE),0)</f>
        <v>0</v>
      </c>
      <c r="I93" s="48">
        <f>IFERROR(VLOOKUP(B93&amp;C93,'C1'!$D$1:$Z$9988,5,FALSE),0)</f>
        <v>0</v>
      </c>
      <c r="J93" s="48">
        <f>IFERROR(VLOOKUP(B93&amp;C93,'C1'!$D$2:$Z$9988,6,FALSE),0)</f>
        <v>2528.23</v>
      </c>
      <c r="K93" s="48">
        <f>IFERROR(VLOOKUP(B93&amp;C93,'C1'!$D$2:$Z$9988,7,FALSE),0)</f>
        <v>2528.23</v>
      </c>
      <c r="L93" s="119">
        <f t="shared" si="3"/>
        <v>0</v>
      </c>
    </row>
    <row r="94" spans="2:12" hidden="1" x14ac:dyDescent="0.3">
      <c r="B94" s="293">
        <v>24113</v>
      </c>
      <c r="C94" s="293">
        <v>16000</v>
      </c>
      <c r="D94" s="281" t="s">
        <v>1131</v>
      </c>
      <c r="E94" s="282">
        <f>IFERROR(VLOOKUP(B94&amp;C94,'C1'!$D$2:$Z$9988,2,FALSE),0)</f>
        <v>0</v>
      </c>
      <c r="F94" s="255">
        <f t="shared" si="2"/>
        <v>0</v>
      </c>
      <c r="G94" s="126"/>
      <c r="H94" s="48">
        <f>IFERROR(VLOOKUP(B94&amp;C94,'C1'!$D$2:$Z$9988,4,FALSE),0)</f>
        <v>0</v>
      </c>
      <c r="I94" s="48">
        <f>IFERROR(VLOOKUP(B94&amp;C94,'C1'!$D$1:$Z$9988,5,FALSE),0)</f>
        <v>0</v>
      </c>
      <c r="J94" s="48">
        <f>IFERROR(VLOOKUP(B94&amp;C94,'C1'!$D$2:$Z$9988,6,FALSE),0)</f>
        <v>2507.9899999999998</v>
      </c>
      <c r="K94" s="48">
        <f>IFERROR(VLOOKUP(B94&amp;C94,'C1'!$D$2:$Z$9988,7,FALSE),0)</f>
        <v>2507.9899999999998</v>
      </c>
      <c r="L94" s="119">
        <f t="shared" si="3"/>
        <v>0</v>
      </c>
    </row>
    <row r="95" spans="2:12" hidden="1" x14ac:dyDescent="0.3">
      <c r="B95" s="293">
        <v>24113</v>
      </c>
      <c r="C95" s="293">
        <v>13100</v>
      </c>
      <c r="D95" s="281" t="s">
        <v>1132</v>
      </c>
      <c r="E95" s="282">
        <f>IFERROR(VLOOKUP(B95&amp;C95,'C1'!$D$2:$Z$9988,2,FALSE),0)</f>
        <v>0</v>
      </c>
      <c r="F95" s="255">
        <f t="shared" si="2"/>
        <v>0</v>
      </c>
      <c r="G95" s="126"/>
      <c r="H95" s="48">
        <f>IFERROR(VLOOKUP(B95&amp;C95,'C1'!$D$2:$Z$9988,4,FALSE),0)</f>
        <v>0</v>
      </c>
      <c r="I95" s="48">
        <f>IFERROR(VLOOKUP(B95&amp;C95,'C1'!$D$1:$Z$9988,5,FALSE),0)</f>
        <v>0</v>
      </c>
      <c r="J95" s="48">
        <f>IFERROR(VLOOKUP(B95&amp;C95,'C1'!$D$2:$Z$9988,6,FALSE),0)</f>
        <v>2683.03</v>
      </c>
      <c r="K95" s="48">
        <f>IFERROR(VLOOKUP(B95&amp;C95,'C1'!$D$2:$Z$9988,7,FALSE),0)</f>
        <v>2683.03</v>
      </c>
      <c r="L95" s="119">
        <f t="shared" si="3"/>
        <v>0</v>
      </c>
    </row>
    <row r="96" spans="2:12" hidden="1" x14ac:dyDescent="0.3">
      <c r="B96" s="293">
        <v>24114</v>
      </c>
      <c r="C96" s="293">
        <v>15000</v>
      </c>
      <c r="D96" s="281" t="s">
        <v>1133</v>
      </c>
      <c r="E96" s="282">
        <f>IFERROR(VLOOKUP(B96&amp;C96,'C1'!$D$2:$Z$9988,2,FALSE),0)</f>
        <v>0</v>
      </c>
      <c r="F96" s="255">
        <f t="shared" si="2"/>
        <v>0</v>
      </c>
      <c r="G96" s="126"/>
      <c r="H96" s="48">
        <f>IFERROR(VLOOKUP(B96&amp;C96,'C1'!$D$2:$Z$9988,4,FALSE),0)</f>
        <v>0</v>
      </c>
      <c r="I96" s="48">
        <f>IFERROR(VLOOKUP(B96&amp;C96,'C1'!$D$1:$Z$9988,5,FALSE),0)</f>
        <v>0</v>
      </c>
      <c r="J96" s="48">
        <f>IFERROR(VLOOKUP(B96&amp;C96,'C1'!$D$2:$Z$9988,6,FALSE),0)</f>
        <v>200</v>
      </c>
      <c r="K96" s="48">
        <f>IFERROR(VLOOKUP(B96&amp;C96,'C1'!$D$2:$Z$9988,7,FALSE),0)</f>
        <v>200</v>
      </c>
      <c r="L96" s="119">
        <f t="shared" si="3"/>
        <v>0</v>
      </c>
    </row>
    <row r="97" spans="2:12" hidden="1" x14ac:dyDescent="0.3">
      <c r="B97" s="293">
        <v>24114</v>
      </c>
      <c r="C97" s="293">
        <v>16000</v>
      </c>
      <c r="D97" s="281" t="s">
        <v>1134</v>
      </c>
      <c r="E97" s="282">
        <f>IFERROR(VLOOKUP(B97&amp;C97,'C1'!$D$2:$Z$9988,2,FALSE),0)</f>
        <v>0</v>
      </c>
      <c r="F97" s="255">
        <f t="shared" si="2"/>
        <v>0</v>
      </c>
      <c r="G97" s="126"/>
      <c r="H97" s="48">
        <f>IFERROR(VLOOKUP(B97&amp;C97,'C1'!$D$2:$Z$9988,4,FALSE),0)</f>
        <v>0</v>
      </c>
      <c r="I97" s="48">
        <f>IFERROR(VLOOKUP(B97&amp;C97,'C1'!$D$1:$Z$9988,5,FALSE),0)</f>
        <v>14038.8</v>
      </c>
      <c r="J97" s="48">
        <f>IFERROR(VLOOKUP(B97&amp;C97,'C1'!$D$2:$Z$9988,6,FALSE),0)</f>
        <v>14063.74</v>
      </c>
      <c r="K97" s="48">
        <f>IFERROR(VLOOKUP(B97&amp;C97,'C1'!$D$2:$Z$9988,7,FALSE),0)</f>
        <v>14063.74</v>
      </c>
      <c r="L97" s="119">
        <f t="shared" si="3"/>
        <v>0</v>
      </c>
    </row>
    <row r="98" spans="2:12" hidden="1" x14ac:dyDescent="0.3">
      <c r="B98" s="293">
        <v>24114</v>
      </c>
      <c r="C98" s="293">
        <v>13100</v>
      </c>
      <c r="D98" s="281" t="s">
        <v>1135</v>
      </c>
      <c r="E98" s="282">
        <f>IFERROR(VLOOKUP(B98&amp;C98,'C1'!$D$2:$Z$9988,2,FALSE),0)</f>
        <v>0</v>
      </c>
      <c r="F98" s="255">
        <f t="shared" si="2"/>
        <v>0</v>
      </c>
      <c r="G98" s="126"/>
      <c r="H98" s="48">
        <f>IFERROR(VLOOKUP(B98&amp;C98,'C1'!$D$2:$Z$9988,4,FALSE),0)</f>
        <v>0</v>
      </c>
      <c r="I98" s="48">
        <f>IFERROR(VLOOKUP(B98&amp;C98,'C1'!$D$1:$Z$9988,5,FALSE),0)</f>
        <v>24068.47</v>
      </c>
      <c r="J98" s="48">
        <f>IFERROR(VLOOKUP(B98&amp;C98,'C1'!$D$2:$Z$9988,6,FALSE),0)</f>
        <v>39006.449999999997</v>
      </c>
      <c r="K98" s="48">
        <f>IFERROR(VLOOKUP(B98&amp;C98,'C1'!$D$2:$Z$9988,7,FALSE),0)</f>
        <v>39006.449999999997</v>
      </c>
      <c r="L98" s="119">
        <f t="shared" si="3"/>
        <v>0</v>
      </c>
    </row>
    <row r="99" spans="2:12" hidden="1" x14ac:dyDescent="0.3">
      <c r="B99" s="293">
        <v>24115</v>
      </c>
      <c r="C99" s="293">
        <v>16000</v>
      </c>
      <c r="D99" s="281" t="s">
        <v>1136</v>
      </c>
      <c r="E99" s="282">
        <f>IFERROR(VLOOKUP(B99&amp;C99,'C1'!$D$2:$Z$9988,2,FALSE),0)</f>
        <v>0</v>
      </c>
      <c r="F99" s="255">
        <f t="shared" si="2"/>
        <v>0</v>
      </c>
      <c r="G99" s="126"/>
      <c r="H99" s="48">
        <f>IFERROR(VLOOKUP(B99&amp;C99,'C1'!$D$2:$Z$9988,4,FALSE),0)</f>
        <v>0</v>
      </c>
      <c r="I99" s="48">
        <f>IFERROR(VLOOKUP(B99&amp;C99,'C1'!$D$1:$Z$9988,5,FALSE),0)</f>
        <v>10952.91</v>
      </c>
      <c r="J99" s="48">
        <f>IFERROR(VLOOKUP(B99&amp;C99,'C1'!$D$2:$Z$9988,6,FALSE),0)</f>
        <v>13253.32</v>
      </c>
      <c r="K99" s="48">
        <f>IFERROR(VLOOKUP(B99&amp;C99,'C1'!$D$2:$Z$9988,7,FALSE),0)</f>
        <v>13253.32</v>
      </c>
      <c r="L99" s="119">
        <f t="shared" si="3"/>
        <v>0</v>
      </c>
    </row>
    <row r="100" spans="2:12" hidden="1" x14ac:dyDescent="0.3">
      <c r="B100" s="293">
        <v>24115</v>
      </c>
      <c r="C100" s="293">
        <v>13100</v>
      </c>
      <c r="D100" s="281" t="s">
        <v>1137</v>
      </c>
      <c r="E100" s="282">
        <f>IFERROR(VLOOKUP(B100&amp;C100,'C1'!$D$2:$Z$9988,2,FALSE),0)</f>
        <v>0</v>
      </c>
      <c r="F100" s="255">
        <f t="shared" si="2"/>
        <v>0</v>
      </c>
      <c r="G100" s="126"/>
      <c r="H100" s="48">
        <f>IFERROR(VLOOKUP(B100&amp;C100,'C1'!$D$2:$Z$9988,4,FALSE),0)</f>
        <v>0</v>
      </c>
      <c r="I100" s="48">
        <f>IFERROR(VLOOKUP(B100&amp;C100,'C1'!$D$1:$Z$9988,5,FALSE),0)</f>
        <v>16429.37</v>
      </c>
      <c r="J100" s="48">
        <f>IFERROR(VLOOKUP(B100&amp;C100,'C1'!$D$2:$Z$9988,6,FALSE),0)</f>
        <v>34730.15</v>
      </c>
      <c r="K100" s="48">
        <f>IFERROR(VLOOKUP(B100&amp;C100,'C1'!$D$2:$Z$9988,7,FALSE),0)</f>
        <v>34730.15</v>
      </c>
      <c r="L100" s="119">
        <f t="shared" si="3"/>
        <v>0</v>
      </c>
    </row>
    <row r="101" spans="2:12" hidden="1" x14ac:dyDescent="0.3">
      <c r="B101" s="293">
        <v>24115</v>
      </c>
      <c r="C101" s="293">
        <v>15000</v>
      </c>
      <c r="D101" s="281" t="s">
        <v>1138</v>
      </c>
      <c r="E101" s="282">
        <f>IFERROR(VLOOKUP(B101&amp;C101,'C1'!$D$2:$Z$9988,2,FALSE),0)</f>
        <v>0</v>
      </c>
      <c r="F101" s="255">
        <f t="shared" si="2"/>
        <v>0</v>
      </c>
      <c r="G101" s="126"/>
      <c r="H101" s="48">
        <f>IFERROR(VLOOKUP(B101&amp;C101,'C1'!$D$2:$Z$9988,4,FALSE),0)</f>
        <v>0</v>
      </c>
      <c r="I101" s="48">
        <f>IFERROR(VLOOKUP(B101&amp;C101,'C1'!$D$1:$Z$9988,5,FALSE),0)</f>
        <v>0</v>
      </c>
      <c r="J101" s="48">
        <f>IFERROR(VLOOKUP(B101&amp;C101,'C1'!$D$2:$Z$9988,6,FALSE),0)</f>
        <v>2092.56</v>
      </c>
      <c r="K101" s="48">
        <f>IFERROR(VLOOKUP(B101&amp;C101,'C1'!$D$2:$Z$9988,7,FALSE),0)</f>
        <v>2092.56</v>
      </c>
      <c r="L101" s="119">
        <f t="shared" si="3"/>
        <v>0</v>
      </c>
    </row>
    <row r="102" spans="2:12" hidden="1" x14ac:dyDescent="0.3">
      <c r="B102" s="293">
        <v>24116</v>
      </c>
      <c r="C102" s="293">
        <v>16000</v>
      </c>
      <c r="D102" s="281" t="s">
        <v>1139</v>
      </c>
      <c r="E102" s="282">
        <f>IFERROR(VLOOKUP(B102&amp;C102,'C1'!$D$2:$Z$9988,2,FALSE),0)</f>
        <v>0</v>
      </c>
      <c r="F102" s="255">
        <f t="shared" si="2"/>
        <v>0</v>
      </c>
      <c r="G102" s="126"/>
      <c r="H102" s="48">
        <f>IFERROR(VLOOKUP(B102&amp;C102,'C1'!$D$2:$Z$9988,4,FALSE),0)</f>
        <v>0</v>
      </c>
      <c r="I102" s="48">
        <f>IFERROR(VLOOKUP(B102&amp;C102,'C1'!$D$1:$Z$9988,5,FALSE),0)</f>
        <v>51536.4</v>
      </c>
      <c r="J102" s="48">
        <f>IFERROR(VLOOKUP(B102&amp;C102,'C1'!$D$2:$Z$9988,6,FALSE),0)</f>
        <v>55565.17</v>
      </c>
      <c r="K102" s="48">
        <f>IFERROR(VLOOKUP(B102&amp;C102,'C1'!$D$2:$Z$9988,7,FALSE),0)</f>
        <v>55565.17</v>
      </c>
      <c r="L102" s="119">
        <f t="shared" si="3"/>
        <v>0</v>
      </c>
    </row>
    <row r="103" spans="2:12" hidden="1" x14ac:dyDescent="0.3">
      <c r="B103" s="293">
        <v>24116</v>
      </c>
      <c r="C103" s="293">
        <v>13100</v>
      </c>
      <c r="D103" s="281" t="s">
        <v>1140</v>
      </c>
      <c r="E103" s="282">
        <f>IFERROR(VLOOKUP(B103&amp;C103,'C1'!$D$2:$Z$9988,2,FALSE),0)</f>
        <v>0</v>
      </c>
      <c r="F103" s="255">
        <f t="shared" si="2"/>
        <v>0</v>
      </c>
      <c r="G103" s="126"/>
      <c r="H103" s="48">
        <f>IFERROR(VLOOKUP(B103&amp;C103,'C1'!$D$2:$Z$9988,4,FALSE),0)</f>
        <v>0</v>
      </c>
      <c r="I103" s="48">
        <f>IFERROR(VLOOKUP(B103&amp;C103,'C1'!$D$1:$Z$9988,5,FALSE),0)</f>
        <v>437936.4</v>
      </c>
      <c r="J103" s="48">
        <f>IFERROR(VLOOKUP(B103&amp;C103,'C1'!$D$2:$Z$9988,6,FALSE),0)</f>
        <v>398083.22</v>
      </c>
      <c r="K103" s="48">
        <f>IFERROR(VLOOKUP(B103&amp;C103,'C1'!$D$2:$Z$9988,7,FALSE),0)</f>
        <v>398083.22</v>
      </c>
      <c r="L103" s="119">
        <f t="shared" si="3"/>
        <v>0</v>
      </c>
    </row>
    <row r="104" spans="2:12" x14ac:dyDescent="0.3">
      <c r="B104" s="293">
        <v>32300</v>
      </c>
      <c r="C104" s="293">
        <v>13000</v>
      </c>
      <c r="D104" s="281" t="s">
        <v>825</v>
      </c>
      <c r="E104" s="282">
        <f>IFERROR(VLOOKUP(B104&amp;C104,'C1'!$D$2:$Z$9988,2,FALSE),0)</f>
        <v>34666.201208333339</v>
      </c>
      <c r="F104" s="255">
        <f t="shared" si="2"/>
        <v>1</v>
      </c>
      <c r="G104" s="126"/>
      <c r="H104" s="48">
        <f>IFERROR(VLOOKUP(B104&amp;C104,'C1'!$D$2:$Z$9988,4,FALSE),0)</f>
        <v>30115.89</v>
      </c>
      <c r="I104" s="48">
        <f>IFERROR(VLOOKUP(B104&amp;C104,'C1'!$D$1:$Z$9988,5,FALSE),0)</f>
        <v>30115.89</v>
      </c>
      <c r="J104" s="48">
        <f>IFERROR(VLOOKUP(B104&amp;C104,'C1'!$D$2:$Z$9988,6,FALSE),0)</f>
        <v>35083.81</v>
      </c>
      <c r="K104" s="48">
        <f>IFERROR(VLOOKUP(B104&amp;C104,'C1'!$D$2:$Z$9988,7,FALSE),0)</f>
        <v>35083.81</v>
      </c>
      <c r="L104" s="102">
        <f t="shared" si="3"/>
        <v>4550.3112083333399</v>
      </c>
    </row>
    <row r="105" spans="2:12" x14ac:dyDescent="0.3">
      <c r="B105" s="293">
        <v>32300</v>
      </c>
      <c r="C105" s="293">
        <v>13002</v>
      </c>
      <c r="D105" s="281" t="s">
        <v>827</v>
      </c>
      <c r="E105" s="282">
        <f>IFERROR(VLOOKUP(B105&amp;C105,'C1'!$D$2:$Z$9988,2,FALSE),0)</f>
        <v>1393.002675</v>
      </c>
      <c r="F105" s="255">
        <f t="shared" si="2"/>
        <v>1</v>
      </c>
      <c r="G105" s="126"/>
      <c r="H105" s="48">
        <f>IFERROR(VLOOKUP(B105&amp;C105,'C1'!$D$2:$Z$9988,4,FALSE),0)</f>
        <v>830.16</v>
      </c>
      <c r="I105" s="48">
        <f>IFERROR(VLOOKUP(B105&amp;C105,'C1'!$D$1:$Z$9988,5,FALSE),0)</f>
        <v>830.16</v>
      </c>
      <c r="J105" s="48">
        <f>IFERROR(VLOOKUP(B105&amp;C105,'C1'!$D$2:$Z$9988,6,FALSE),0)</f>
        <v>1033.68</v>
      </c>
      <c r="K105" s="48">
        <f>IFERROR(VLOOKUP(B105&amp;C105,'C1'!$D$2:$Z$9988,7,FALSE),0)</f>
        <v>1033.68</v>
      </c>
      <c r="L105" s="102">
        <f t="shared" si="3"/>
        <v>562.84267499999999</v>
      </c>
    </row>
    <row r="106" spans="2:12" x14ac:dyDescent="0.3">
      <c r="B106" s="293">
        <v>32300</v>
      </c>
      <c r="C106" s="293">
        <v>13001</v>
      </c>
      <c r="D106" s="281" t="s">
        <v>826</v>
      </c>
      <c r="E106" s="282">
        <f>IFERROR(VLOOKUP(B106&amp;C106,'C1'!$D$2:$Z$9988,2,FALSE),0)</f>
        <v>200</v>
      </c>
      <c r="F106" s="255">
        <f t="shared" si="2"/>
        <v>1</v>
      </c>
      <c r="G106" s="126"/>
      <c r="H106" s="48">
        <f>IFERROR(VLOOKUP(B106&amp;C106,'C1'!$D$2:$Z$9988,4,FALSE),0)</f>
        <v>200</v>
      </c>
      <c r="I106" s="48">
        <f>IFERROR(VLOOKUP(B106&amp;C106,'C1'!$D$1:$Z$9988,5,FALSE),0)</f>
        <v>200</v>
      </c>
      <c r="J106" s="48">
        <f>IFERROR(VLOOKUP(B106&amp;C106,'C1'!$D$2:$Z$9988,6,FALSE),0)</f>
        <v>0</v>
      </c>
      <c r="K106" s="48">
        <f>IFERROR(VLOOKUP(B106&amp;C106,'C1'!$D$2:$Z$9988,7,FALSE),0)</f>
        <v>0</v>
      </c>
      <c r="L106" s="119">
        <f t="shared" si="3"/>
        <v>0</v>
      </c>
    </row>
    <row r="107" spans="2:12" hidden="1" x14ac:dyDescent="0.3">
      <c r="B107" s="293">
        <v>32300</v>
      </c>
      <c r="C107" s="293">
        <v>13100</v>
      </c>
      <c r="D107" s="281" t="s">
        <v>1015</v>
      </c>
      <c r="E107" s="282">
        <f>IFERROR(VLOOKUP(B107&amp;C107,'C1'!$D$2:$Z$9988,2,FALSE),0)</f>
        <v>0</v>
      </c>
      <c r="F107" s="255">
        <f t="shared" si="2"/>
        <v>0</v>
      </c>
      <c r="G107" s="126"/>
      <c r="H107" s="48">
        <f>IFERROR(VLOOKUP(B107&amp;C107,'C1'!$D$2:$Z$9988,4,FALSE),0)</f>
        <v>0</v>
      </c>
      <c r="I107" s="48">
        <f>IFERROR(VLOOKUP(B107&amp;C107,'C1'!$D$1:$Z$9988,5,FALSE),0)</f>
        <v>0</v>
      </c>
      <c r="J107" s="48">
        <f>IFERROR(VLOOKUP(B107&amp;C107,'C1'!$D$2:$Z$9988,6,FALSE),0)</f>
        <v>0</v>
      </c>
      <c r="K107" s="48">
        <f>IFERROR(VLOOKUP(B107&amp;C107,'C1'!$D$2:$Z$9988,7,FALSE),0)</f>
        <v>0</v>
      </c>
      <c r="L107" s="119">
        <f t="shared" si="3"/>
        <v>0</v>
      </c>
    </row>
    <row r="108" spans="2:12" x14ac:dyDescent="0.3">
      <c r="B108" s="293">
        <v>32300</v>
      </c>
      <c r="C108" s="293">
        <v>15000</v>
      </c>
      <c r="D108" s="281" t="s">
        <v>828</v>
      </c>
      <c r="E108" s="282">
        <f>IFERROR(VLOOKUP(B108&amp;C108,'C1'!$D$2:$Z$9988,2,FALSE),0)</f>
        <v>200</v>
      </c>
      <c r="F108" s="255">
        <f t="shared" si="2"/>
        <v>1</v>
      </c>
      <c r="G108" s="126"/>
      <c r="H108" s="48">
        <f>IFERROR(VLOOKUP(B108&amp;C108,'C1'!$D$2:$Z$9988,4,FALSE),0)</f>
        <v>200</v>
      </c>
      <c r="I108" s="48">
        <f>IFERROR(VLOOKUP(B108&amp;C108,'C1'!$D$1:$Z$9988,5,FALSE),0)</f>
        <v>200</v>
      </c>
      <c r="J108" s="48">
        <f>IFERROR(VLOOKUP(B108&amp;C108,'C1'!$D$2:$Z$9988,6,FALSE),0)</f>
        <v>1.49</v>
      </c>
      <c r="K108" s="48">
        <f>IFERROR(VLOOKUP(B108&amp;C108,'C1'!$D$2:$Z$9988,7,FALSE),0)</f>
        <v>1.49</v>
      </c>
      <c r="L108" s="119">
        <f t="shared" si="3"/>
        <v>0</v>
      </c>
    </row>
    <row r="109" spans="2:12" hidden="1" x14ac:dyDescent="0.3">
      <c r="B109" s="293">
        <v>32300</v>
      </c>
      <c r="C109" s="293">
        <v>16203</v>
      </c>
      <c r="D109" s="281" t="s">
        <v>1016</v>
      </c>
      <c r="E109" s="282">
        <f>IFERROR(VLOOKUP(B109&amp;C109,'C1'!$D$2:$Z$9988,2,FALSE),0)</f>
        <v>0</v>
      </c>
      <c r="F109" s="255">
        <f t="shared" si="2"/>
        <v>0</v>
      </c>
      <c r="G109" s="126"/>
      <c r="H109" s="48">
        <f>IFERROR(VLOOKUP(B109&amp;C109,'C1'!$D$2:$Z$9988,4,FALSE),0)</f>
        <v>0</v>
      </c>
      <c r="I109" s="48">
        <f>IFERROR(VLOOKUP(B109&amp;C109,'C1'!$D$1:$Z$9988,5,FALSE),0)</f>
        <v>0</v>
      </c>
      <c r="J109" s="48">
        <f>IFERROR(VLOOKUP(B109&amp;C109,'C1'!$D$2:$Z$9988,6,FALSE),0)</f>
        <v>0</v>
      </c>
      <c r="K109" s="48">
        <f>IFERROR(VLOOKUP(B109&amp;C109,'C1'!$D$2:$Z$9988,7,FALSE),0)</f>
        <v>0</v>
      </c>
      <c r="L109" s="119">
        <f t="shared" si="3"/>
        <v>0</v>
      </c>
    </row>
    <row r="110" spans="2:12" x14ac:dyDescent="0.3">
      <c r="B110" s="293">
        <v>32300</v>
      </c>
      <c r="C110" s="293">
        <v>16000</v>
      </c>
      <c r="D110" s="281" t="s">
        <v>829</v>
      </c>
      <c r="E110" s="282">
        <f>IFERROR(VLOOKUP(B110&amp;C110,'C1'!$D$2:$Z$9988,2,FALSE),0)</f>
        <v>11003.511906485001</v>
      </c>
      <c r="F110" s="255">
        <f t="shared" si="2"/>
        <v>1</v>
      </c>
      <c r="G110" s="126"/>
      <c r="H110" s="48">
        <f>IFERROR(VLOOKUP(B110&amp;C110,'C1'!$D$2:$Z$9988,4,FALSE),0)</f>
        <v>9918.2099999999991</v>
      </c>
      <c r="I110" s="48">
        <f>IFERROR(VLOOKUP(B110&amp;C110,'C1'!$D$1:$Z$9988,5,FALSE),0)</f>
        <v>9918.2099999999991</v>
      </c>
      <c r="J110" s="48">
        <f>IFERROR(VLOOKUP(B110&amp;C110,'C1'!$D$2:$Z$9988,6,FALSE),0)</f>
        <v>13226.07</v>
      </c>
      <c r="K110" s="48">
        <f>IFERROR(VLOOKUP(B110&amp;C110,'C1'!$D$2:$Z$9988,7,FALSE),0)</f>
        <v>13226.07</v>
      </c>
      <c r="L110" s="102">
        <f t="shared" si="3"/>
        <v>1085.3019064850014</v>
      </c>
    </row>
    <row r="111" spans="2:12" hidden="1" x14ac:dyDescent="0.3">
      <c r="B111" s="293">
        <v>32400</v>
      </c>
      <c r="C111" s="293">
        <v>12001</v>
      </c>
      <c r="D111" s="281" t="s">
        <v>1143</v>
      </c>
      <c r="E111" s="282">
        <f>IFERROR(VLOOKUP(B111&amp;C111,'C1'!$D$2:$Z$9988,2,FALSE),0)</f>
        <v>0</v>
      </c>
      <c r="F111" s="255">
        <f t="shared" si="2"/>
        <v>0</v>
      </c>
      <c r="G111" s="126"/>
      <c r="H111" s="48">
        <f>IFERROR(VLOOKUP(B111&amp;C111,'C1'!$D$2:$Z$9988,4,FALSE),0)</f>
        <v>5633.64</v>
      </c>
      <c r="I111" s="48">
        <f>IFERROR(VLOOKUP(B111&amp;C111,'C1'!$D$1:$Z$9988,5,FALSE),0)</f>
        <v>5633.64</v>
      </c>
      <c r="J111" s="48">
        <f>IFERROR(VLOOKUP(B111&amp;C111,'C1'!$D$2:$Z$9988,6,FALSE),0)</f>
        <v>4225.1000000000004</v>
      </c>
      <c r="K111" s="48">
        <f>IFERROR(VLOOKUP(B111&amp;C111,'C1'!$D$2:$Z$9988,7,FALSE),0)</f>
        <v>4225.1000000000004</v>
      </c>
      <c r="L111" s="119">
        <f t="shared" si="3"/>
        <v>-5633.64</v>
      </c>
    </row>
    <row r="112" spans="2:12" hidden="1" x14ac:dyDescent="0.3">
      <c r="B112" s="293">
        <v>32400</v>
      </c>
      <c r="C112" s="293">
        <v>12002</v>
      </c>
      <c r="D112" s="281" t="s">
        <v>830</v>
      </c>
      <c r="E112" s="282">
        <f>IFERROR(VLOOKUP(B112&amp;C112,'C1'!$D$2:$Z$9988,2,FALSE),0)</f>
        <v>0</v>
      </c>
      <c r="F112" s="255">
        <f t="shared" si="2"/>
        <v>0</v>
      </c>
      <c r="G112" s="126"/>
      <c r="H112" s="48">
        <f>IFERROR(VLOOKUP(B112&amp;C112,'C1'!$D$2:$Z$9988,4,FALSE),0)</f>
        <v>0</v>
      </c>
      <c r="I112" s="48">
        <f>IFERROR(VLOOKUP(B112&amp;C112,'C1'!$D$1:$Z$9988,5,FALSE),0)</f>
        <v>0</v>
      </c>
      <c r="J112" s="48">
        <f>IFERROR(VLOOKUP(B112&amp;C112,'C1'!$D$2:$Z$9988,6,FALSE),0)</f>
        <v>0</v>
      </c>
      <c r="K112" s="48">
        <f>IFERROR(VLOOKUP(B112&amp;C112,'C1'!$D$2:$Z$9988,7,FALSE),0)</f>
        <v>0</v>
      </c>
      <c r="L112" s="119">
        <f t="shared" si="3"/>
        <v>0</v>
      </c>
    </row>
    <row r="113" spans="2:12" x14ac:dyDescent="0.3">
      <c r="B113" s="293">
        <v>32400</v>
      </c>
      <c r="C113" s="293">
        <v>12003</v>
      </c>
      <c r="D113" s="281" t="s">
        <v>831</v>
      </c>
      <c r="E113" s="282">
        <f>IFERROR(VLOOKUP(B113&amp;C113,'C1'!$D$2:$Z$9988,2,FALSE),0)</f>
        <v>12181.744725</v>
      </c>
      <c r="F113" s="255">
        <f t="shared" si="2"/>
        <v>1</v>
      </c>
      <c r="G113" s="126"/>
      <c r="H113" s="48">
        <f>IFERROR(VLOOKUP(B113&amp;C113,'C1'!$D$2:$Z$9988,4,FALSE),0)</f>
        <v>11886.36</v>
      </c>
      <c r="I113" s="48">
        <f>IFERROR(VLOOKUP(B113&amp;C113,'C1'!$D$1:$Z$9988,5,FALSE),0)</f>
        <v>11886.36</v>
      </c>
      <c r="J113" s="48">
        <f>IFERROR(VLOOKUP(B113&amp;C113,'C1'!$D$2:$Z$9988,6,FALSE),0)</f>
        <v>11879.25</v>
      </c>
      <c r="K113" s="48">
        <f>IFERROR(VLOOKUP(B113&amp;C113,'C1'!$D$2:$Z$9988,7,FALSE),0)</f>
        <v>11879.25</v>
      </c>
      <c r="L113" s="102">
        <f t="shared" si="3"/>
        <v>295.38472499999989</v>
      </c>
    </row>
    <row r="114" spans="2:12" x14ac:dyDescent="0.3">
      <c r="B114" s="293">
        <v>32400</v>
      </c>
      <c r="C114" s="293">
        <v>12006</v>
      </c>
      <c r="D114" s="281" t="s">
        <v>832</v>
      </c>
      <c r="E114" s="282">
        <f>IFERROR(VLOOKUP(B114&amp;C114,'C1'!$D$2:$Z$9988,2,FALSE),0)</f>
        <v>1509.538</v>
      </c>
      <c r="F114" s="255">
        <f t="shared" si="2"/>
        <v>1</v>
      </c>
      <c r="G114" s="126"/>
      <c r="H114" s="48">
        <f>IFERROR(VLOOKUP(B114&amp;C114,'C1'!$D$2:$Z$9988,4,FALSE),0)</f>
        <v>1472.52</v>
      </c>
      <c r="I114" s="48">
        <f>IFERROR(VLOOKUP(B114&amp;C114,'C1'!$D$1:$Z$9988,5,FALSE),0)</f>
        <v>1472.52</v>
      </c>
      <c r="J114" s="48">
        <f>IFERROR(VLOOKUP(B114&amp;C114,'C1'!$D$2:$Z$9988,6,FALSE),0)</f>
        <v>1253.72</v>
      </c>
      <c r="K114" s="48">
        <f>IFERROR(VLOOKUP(B114&amp;C114,'C1'!$D$2:$Z$9988,7,FALSE),0)</f>
        <v>1253.72</v>
      </c>
      <c r="L114" s="102">
        <f t="shared" si="3"/>
        <v>37.018000000000029</v>
      </c>
    </row>
    <row r="115" spans="2:12" x14ac:dyDescent="0.3">
      <c r="B115" s="293">
        <v>32400</v>
      </c>
      <c r="C115" s="293">
        <v>12100</v>
      </c>
      <c r="D115" s="281" t="s">
        <v>833</v>
      </c>
      <c r="E115" s="282">
        <f>IFERROR(VLOOKUP(B115&amp;C115,'C1'!$D$2:$Z$9988,2,FALSE),0)</f>
        <v>8796.4208500000004</v>
      </c>
      <c r="F115" s="255">
        <f t="shared" si="2"/>
        <v>1</v>
      </c>
      <c r="G115" s="126"/>
      <c r="H115" s="48">
        <f>IFERROR(VLOOKUP(B115&amp;C115,'C1'!$D$2:$Z$9988,4,FALSE),0)</f>
        <v>15707.62</v>
      </c>
      <c r="I115" s="48">
        <f>IFERROR(VLOOKUP(B115&amp;C115,'C1'!$D$1:$Z$9988,5,FALSE),0)</f>
        <v>15707.62</v>
      </c>
      <c r="J115" s="48">
        <f>IFERROR(VLOOKUP(B115&amp;C115,'C1'!$D$2:$Z$9988,6,FALSE),0)</f>
        <v>10559.92</v>
      </c>
      <c r="K115" s="48">
        <f>IFERROR(VLOOKUP(B115&amp;C115,'C1'!$D$2:$Z$9988,7,FALSE),0)</f>
        <v>10559.92</v>
      </c>
      <c r="L115" s="119">
        <f t="shared" si="3"/>
        <v>-6911.1991500000004</v>
      </c>
    </row>
    <row r="116" spans="2:12" x14ac:dyDescent="0.3">
      <c r="B116" s="293">
        <v>32400</v>
      </c>
      <c r="C116" s="293">
        <v>12101</v>
      </c>
      <c r="D116" s="281" t="s">
        <v>834</v>
      </c>
      <c r="E116" s="282">
        <f>IFERROR(VLOOKUP(B116&amp;C116,'C1'!$D$2:$Z$9988,2,FALSE),0)</f>
        <v>9668.7944444444438</v>
      </c>
      <c r="F116" s="255">
        <f t="shared" si="2"/>
        <v>1</v>
      </c>
      <c r="G116" s="126"/>
      <c r="H116" s="48">
        <f>IFERROR(VLOOKUP(B116&amp;C116,'C1'!$D$2:$Z$9988,4,FALSE),0)</f>
        <v>13522.12</v>
      </c>
      <c r="I116" s="48">
        <f>IFERROR(VLOOKUP(B116&amp;C116,'C1'!$D$1:$Z$9988,5,FALSE),0)</f>
        <v>13522.12</v>
      </c>
      <c r="J116" s="48">
        <f>IFERROR(VLOOKUP(B116&amp;C116,'C1'!$D$2:$Z$9988,6,FALSE),0)</f>
        <v>10107.469999999999</v>
      </c>
      <c r="K116" s="48">
        <f>IFERROR(VLOOKUP(B116&amp;C116,'C1'!$D$2:$Z$9988,7,FALSE),0)</f>
        <v>10107.469999999999</v>
      </c>
      <c r="L116" s="119">
        <f t="shared" si="3"/>
        <v>-3853.325555555557</v>
      </c>
    </row>
    <row r="117" spans="2:12" x14ac:dyDescent="0.3">
      <c r="B117" s="293">
        <v>32400</v>
      </c>
      <c r="C117" s="293">
        <v>13000</v>
      </c>
      <c r="D117" s="281" t="s">
        <v>835</v>
      </c>
      <c r="E117" s="282">
        <f>IFERROR(VLOOKUP(B117&amp;C117,'C1'!$D$2:$Z$9988,2,FALSE),0)</f>
        <v>58177.263054275005</v>
      </c>
      <c r="F117" s="255">
        <f t="shared" si="2"/>
        <v>1</v>
      </c>
      <c r="G117" s="126"/>
      <c r="H117" s="48">
        <f>IFERROR(VLOOKUP(B117&amp;C117,'C1'!$D$2:$Z$9988,4,FALSE),0)</f>
        <v>42752.4</v>
      </c>
      <c r="I117" s="48">
        <f>IFERROR(VLOOKUP(B117&amp;C117,'C1'!$D$1:$Z$9988,5,FALSE),0)</f>
        <v>42752.4</v>
      </c>
      <c r="J117" s="48">
        <f>IFERROR(VLOOKUP(B117&amp;C117,'C1'!$D$2:$Z$9988,6,FALSE),0)</f>
        <v>38662.78</v>
      </c>
      <c r="K117" s="48">
        <f>IFERROR(VLOOKUP(B117&amp;C117,'C1'!$D$2:$Z$9988,7,FALSE),0)</f>
        <v>38662.78</v>
      </c>
      <c r="L117" s="102">
        <f t="shared" si="3"/>
        <v>15424.863054275003</v>
      </c>
    </row>
    <row r="118" spans="2:12" x14ac:dyDescent="0.3">
      <c r="B118" s="293">
        <v>32400</v>
      </c>
      <c r="C118" s="293">
        <v>13002</v>
      </c>
      <c r="D118" s="281" t="s">
        <v>837</v>
      </c>
      <c r="E118" s="282">
        <f>IFERROR(VLOOKUP(B118&amp;C118,'C1'!$D$2:$Z$9988,2,FALSE),0)</f>
        <v>1783.3366534375</v>
      </c>
      <c r="F118" s="255">
        <f t="shared" si="2"/>
        <v>1</v>
      </c>
      <c r="G118" s="126"/>
      <c r="H118" s="48">
        <f>IFERROR(VLOOKUP(B118&amp;C118,'C1'!$D$2:$Z$9988,4,FALSE),0)</f>
        <v>1535.39</v>
      </c>
      <c r="I118" s="48">
        <f>IFERROR(VLOOKUP(B118&amp;C118,'C1'!$D$1:$Z$9988,5,FALSE),0)</f>
        <v>1535.39</v>
      </c>
      <c r="J118" s="48">
        <f>IFERROR(VLOOKUP(B118&amp;C118,'C1'!$D$2:$Z$9988,6,FALSE),0)</f>
        <v>1030.23</v>
      </c>
      <c r="K118" s="48">
        <f>IFERROR(VLOOKUP(B118&amp;C118,'C1'!$D$2:$Z$9988,7,FALSE),0)</f>
        <v>1030.23</v>
      </c>
      <c r="L118" s="102">
        <f t="shared" si="3"/>
        <v>247.94665343749989</v>
      </c>
    </row>
    <row r="119" spans="2:12" x14ac:dyDescent="0.3">
      <c r="B119" s="293">
        <v>32400</v>
      </c>
      <c r="C119" s="293">
        <v>15000</v>
      </c>
      <c r="D119" s="281" t="s">
        <v>838</v>
      </c>
      <c r="E119" s="282">
        <f>IFERROR(VLOOKUP(B119&amp;C119,'C1'!$D$2:$Z$9988,2,FALSE),0)</f>
        <v>3189.759</v>
      </c>
      <c r="F119" s="255">
        <f t="shared" si="2"/>
        <v>1</v>
      </c>
      <c r="G119" s="126"/>
      <c r="H119" s="48">
        <f>IFERROR(VLOOKUP(B119&amp;C119,'C1'!$D$2:$Z$9988,4,FALSE),0)</f>
        <v>3111.96</v>
      </c>
      <c r="I119" s="48">
        <f>IFERROR(VLOOKUP(B119&amp;C119,'C1'!$D$1:$Z$9988,5,FALSE),0)</f>
        <v>3111.96</v>
      </c>
      <c r="J119" s="48">
        <f>IFERROR(VLOOKUP(B119&amp;C119,'C1'!$D$2:$Z$9988,6,FALSE),0)</f>
        <v>7685.26</v>
      </c>
      <c r="K119" s="48">
        <f>IFERROR(VLOOKUP(B119&amp;C119,'C1'!$D$2:$Z$9988,7,FALSE),0)</f>
        <v>7685.26</v>
      </c>
      <c r="L119" s="102">
        <f t="shared" si="3"/>
        <v>77.798999999999978</v>
      </c>
    </row>
    <row r="120" spans="2:12" x14ac:dyDescent="0.3">
      <c r="B120" s="293">
        <v>32400</v>
      </c>
      <c r="C120" s="293">
        <v>15100</v>
      </c>
      <c r="D120" s="281" t="s">
        <v>839</v>
      </c>
      <c r="E120" s="282">
        <f>IFERROR(VLOOKUP(B120&amp;C120,'C1'!$D$2:$Z$9988,2,FALSE),0)</f>
        <v>500</v>
      </c>
      <c r="F120" s="255">
        <f t="shared" si="2"/>
        <v>1</v>
      </c>
      <c r="G120" s="126"/>
      <c r="H120" s="48">
        <f>IFERROR(VLOOKUP(B120&amp;C120,'C1'!$D$2:$Z$9988,4,FALSE),0)</f>
        <v>500</v>
      </c>
      <c r="I120" s="48">
        <f>IFERROR(VLOOKUP(B120&amp;C120,'C1'!$D$1:$Z$9988,5,FALSE),0)</f>
        <v>500</v>
      </c>
      <c r="J120" s="48">
        <f>IFERROR(VLOOKUP(B120&amp;C120,'C1'!$D$2:$Z$9988,6,FALSE),0)</f>
        <v>0</v>
      </c>
      <c r="K120" s="48">
        <f>IFERROR(VLOOKUP(B120&amp;C120,'C1'!$D$2:$Z$9988,7,FALSE),0)</f>
        <v>0</v>
      </c>
      <c r="L120" s="119">
        <f t="shared" si="3"/>
        <v>0</v>
      </c>
    </row>
    <row r="121" spans="2:12" hidden="1" x14ac:dyDescent="0.3">
      <c r="B121" s="293">
        <v>32400</v>
      </c>
      <c r="C121" s="293">
        <v>13101</v>
      </c>
      <c r="D121" s="281" t="s">
        <v>1017</v>
      </c>
      <c r="E121" s="282">
        <f>IFERROR(VLOOKUP(B121&amp;C121,'C1'!$D$2:$Z$9988,2,FALSE),0)</f>
        <v>0</v>
      </c>
      <c r="F121" s="255">
        <f t="shared" si="2"/>
        <v>0</v>
      </c>
      <c r="G121" s="126"/>
      <c r="H121" s="48">
        <f>IFERROR(VLOOKUP(B121&amp;C121,'C1'!$D$2:$Z$9988,4,FALSE),0)</f>
        <v>0</v>
      </c>
      <c r="I121" s="48">
        <f>IFERROR(VLOOKUP(B121&amp;C121,'C1'!$D$1:$Z$9988,5,FALSE),0)</f>
        <v>0</v>
      </c>
      <c r="J121" s="48">
        <f>IFERROR(VLOOKUP(B121&amp;C121,'C1'!$D$2:$Z$9988,6,FALSE),0)</f>
        <v>1804.61</v>
      </c>
      <c r="K121" s="48">
        <f>IFERROR(VLOOKUP(B121&amp;C121,'C1'!$D$2:$Z$9988,7,FALSE),0)</f>
        <v>1804.61</v>
      </c>
      <c r="L121" s="119">
        <f t="shared" si="3"/>
        <v>0</v>
      </c>
    </row>
    <row r="122" spans="2:12" hidden="1" x14ac:dyDescent="0.3">
      <c r="B122" s="293">
        <v>32400</v>
      </c>
      <c r="C122" s="293">
        <v>13102</v>
      </c>
      <c r="D122" s="281" t="s">
        <v>1018</v>
      </c>
      <c r="E122" s="282">
        <f>IFERROR(VLOOKUP(B122&amp;C122,'C1'!$D$2:$Z$9988,2,FALSE),0)</f>
        <v>0</v>
      </c>
      <c r="F122" s="255">
        <f t="shared" si="2"/>
        <v>0</v>
      </c>
      <c r="G122" s="126"/>
      <c r="H122" s="48">
        <f>IFERROR(VLOOKUP(B122&amp;C122,'C1'!$D$2:$Z$9988,4,FALSE),0)</f>
        <v>0</v>
      </c>
      <c r="I122" s="48">
        <f>IFERROR(VLOOKUP(B122&amp;C122,'C1'!$D$1:$Z$9988,5,FALSE),0)</f>
        <v>0</v>
      </c>
      <c r="J122" s="48">
        <f>IFERROR(VLOOKUP(B122&amp;C122,'C1'!$D$2:$Z$9988,6,FALSE),0)</f>
        <v>53.6</v>
      </c>
      <c r="K122" s="48">
        <f>IFERROR(VLOOKUP(B122&amp;C122,'C1'!$D$2:$Z$9988,7,FALSE),0)</f>
        <v>53.6</v>
      </c>
      <c r="L122" s="119">
        <f t="shared" si="3"/>
        <v>0</v>
      </c>
    </row>
    <row r="123" spans="2:12" x14ac:dyDescent="0.3">
      <c r="B123" s="293">
        <v>32400</v>
      </c>
      <c r="C123" s="293">
        <v>13001</v>
      </c>
      <c r="D123" s="281" t="s">
        <v>836</v>
      </c>
      <c r="E123" s="282">
        <f>IFERROR(VLOOKUP(B123&amp;C123,'C1'!$D$2:$Z$9988,2,FALSE),0)</f>
        <v>500</v>
      </c>
      <c r="F123" s="255">
        <f t="shared" si="2"/>
        <v>1</v>
      </c>
      <c r="G123" s="126"/>
      <c r="H123" s="48">
        <f>IFERROR(VLOOKUP(B123&amp;C123,'C1'!$D$2:$Z$9988,4,FALSE),0)</f>
        <v>500</v>
      </c>
      <c r="I123" s="48">
        <f>IFERROR(VLOOKUP(B123&amp;C123,'C1'!$D$1:$Z$9988,5,FALSE),0)</f>
        <v>500</v>
      </c>
      <c r="J123" s="48">
        <f>IFERROR(VLOOKUP(B123&amp;C123,'C1'!$D$2:$Z$9988,6,FALSE),0)</f>
        <v>0</v>
      </c>
      <c r="K123" s="48">
        <f>IFERROR(VLOOKUP(B123&amp;C123,'C1'!$D$2:$Z$9988,7,FALSE),0)</f>
        <v>0</v>
      </c>
      <c r="L123" s="119">
        <f t="shared" si="3"/>
        <v>0</v>
      </c>
    </row>
    <row r="124" spans="2:12" x14ac:dyDescent="0.3">
      <c r="B124" s="293">
        <v>32400</v>
      </c>
      <c r="C124" s="293">
        <v>16000</v>
      </c>
      <c r="D124" s="281" t="s">
        <v>840</v>
      </c>
      <c r="E124" s="282">
        <f>IFERROR(VLOOKUP(B124&amp;C124,'C1'!$D$2:$Z$9988,2,FALSE),0)</f>
        <v>28311.041747675823</v>
      </c>
      <c r="F124" s="255">
        <f t="shared" si="2"/>
        <v>1</v>
      </c>
      <c r="G124" s="126"/>
      <c r="H124" s="48">
        <f>IFERROR(VLOOKUP(B124&amp;C124,'C1'!$D$2:$Z$9988,4,FALSE),0)</f>
        <v>27465.3</v>
      </c>
      <c r="I124" s="48">
        <f>IFERROR(VLOOKUP(B124&amp;C124,'C1'!$D$1:$Z$9988,5,FALSE),0)</f>
        <v>27465.3</v>
      </c>
      <c r="J124" s="48">
        <f>IFERROR(VLOOKUP(B124&amp;C124,'C1'!$D$2:$Z$9988,6,FALSE),0)</f>
        <v>24253.45</v>
      </c>
      <c r="K124" s="48">
        <f>IFERROR(VLOOKUP(B124&amp;C124,'C1'!$D$2:$Z$9988,7,FALSE),0)</f>
        <v>24253.45</v>
      </c>
      <c r="L124" s="102">
        <f t="shared" si="3"/>
        <v>845.74174767582372</v>
      </c>
    </row>
    <row r="125" spans="2:12" hidden="1" x14ac:dyDescent="0.3">
      <c r="B125" s="293">
        <v>32500</v>
      </c>
      <c r="C125" s="293">
        <v>13000</v>
      </c>
      <c r="D125" s="281" t="s">
        <v>841</v>
      </c>
      <c r="E125" s="282">
        <f>IFERROR(VLOOKUP(B125&amp;C125,'C1'!$D$2:$Z$9988,2,FALSE),0)</f>
        <v>0</v>
      </c>
      <c r="F125" s="255">
        <f t="shared" si="2"/>
        <v>0</v>
      </c>
      <c r="G125" s="126"/>
      <c r="H125" s="48">
        <f>IFERROR(VLOOKUP(B125&amp;C125,'C1'!$D$2:$Z$9988,4,FALSE),0)</f>
        <v>0</v>
      </c>
      <c r="I125" s="48">
        <f>IFERROR(VLOOKUP(B125&amp;C125,'C1'!$D$1:$Z$9988,5,FALSE),0)</f>
        <v>0</v>
      </c>
      <c r="J125" s="48">
        <f>IFERROR(VLOOKUP(B125&amp;C125,'C1'!$D$2:$Z$9988,6,FALSE),0)</f>
        <v>0</v>
      </c>
      <c r="K125" s="48">
        <f>IFERROR(VLOOKUP(B125&amp;C125,'C1'!$D$2:$Z$9988,7,FALSE),0)</f>
        <v>0</v>
      </c>
      <c r="L125" s="119">
        <f t="shared" si="3"/>
        <v>0</v>
      </c>
    </row>
    <row r="126" spans="2:12" hidden="1" x14ac:dyDescent="0.3">
      <c r="B126" s="293">
        <v>32500</v>
      </c>
      <c r="C126" s="293">
        <v>13002</v>
      </c>
      <c r="D126" s="281" t="s">
        <v>1019</v>
      </c>
      <c r="E126" s="282">
        <f>IFERROR(VLOOKUP(B126&amp;C126,'C1'!$D$2:$Z$9988,2,FALSE),0)</f>
        <v>0</v>
      </c>
      <c r="F126" s="255">
        <f t="shared" si="2"/>
        <v>0</v>
      </c>
      <c r="G126" s="126"/>
      <c r="H126" s="48">
        <f>IFERROR(VLOOKUP(B126&amp;C126,'C1'!$D$2:$Z$9988,4,FALSE),0)</f>
        <v>0</v>
      </c>
      <c r="I126" s="48">
        <f>IFERROR(VLOOKUP(B126&amp;C126,'C1'!$D$1:$Z$9988,5,FALSE),0)</f>
        <v>0</v>
      </c>
      <c r="J126" s="48">
        <f>IFERROR(VLOOKUP(B126&amp;C126,'C1'!$D$2:$Z$9988,6,FALSE),0)</f>
        <v>0</v>
      </c>
      <c r="K126" s="48">
        <f>IFERROR(VLOOKUP(B126&amp;C126,'C1'!$D$2:$Z$9988,7,FALSE),0)</f>
        <v>0</v>
      </c>
      <c r="L126" s="119">
        <f t="shared" si="3"/>
        <v>0</v>
      </c>
    </row>
    <row r="127" spans="2:12" hidden="1" x14ac:dyDescent="0.3">
      <c r="B127" s="293">
        <v>32500</v>
      </c>
      <c r="C127" s="293">
        <v>13001</v>
      </c>
      <c r="D127" s="281" t="s">
        <v>842</v>
      </c>
      <c r="E127" s="282">
        <f>IFERROR(VLOOKUP(B127&amp;C127,'C1'!$D$2:$Z$9988,2,FALSE),0)</f>
        <v>0</v>
      </c>
      <c r="F127" s="255">
        <f t="shared" si="2"/>
        <v>0</v>
      </c>
      <c r="G127" s="126"/>
      <c r="H127" s="48">
        <f>IFERROR(VLOOKUP(B127&amp;C127,'C1'!$D$2:$Z$9988,4,FALSE),0)</f>
        <v>200</v>
      </c>
      <c r="I127" s="48">
        <f>IFERROR(VLOOKUP(B127&amp;C127,'C1'!$D$1:$Z$9988,5,FALSE),0)</f>
        <v>200</v>
      </c>
      <c r="J127" s="48">
        <f>IFERROR(VLOOKUP(B127&amp;C127,'C1'!$D$2:$Z$9988,6,FALSE),0)</f>
        <v>0</v>
      </c>
      <c r="K127" s="48">
        <f>IFERROR(VLOOKUP(B127&amp;C127,'C1'!$D$2:$Z$9988,7,FALSE),0)</f>
        <v>0</v>
      </c>
      <c r="L127" s="119">
        <f t="shared" si="3"/>
        <v>-200</v>
      </c>
    </row>
    <row r="128" spans="2:12" hidden="1" x14ac:dyDescent="0.3">
      <c r="B128" s="293">
        <v>32500</v>
      </c>
      <c r="C128" s="293">
        <v>15000</v>
      </c>
      <c r="D128" s="281" t="s">
        <v>843</v>
      </c>
      <c r="E128" s="282">
        <f>IFERROR(VLOOKUP(B128&amp;C128,'C1'!$D$2:$Z$9988,2,FALSE),0)</f>
        <v>0</v>
      </c>
      <c r="F128" s="255">
        <f t="shared" si="2"/>
        <v>0</v>
      </c>
      <c r="G128" s="126"/>
      <c r="H128" s="48">
        <f>IFERROR(VLOOKUP(B128&amp;C128,'C1'!$D$2:$Z$9988,4,FALSE),0)</f>
        <v>1000</v>
      </c>
      <c r="I128" s="48">
        <f>IFERROR(VLOOKUP(B128&amp;C128,'C1'!$D$1:$Z$9988,5,FALSE),0)</f>
        <v>1000</v>
      </c>
      <c r="J128" s="48">
        <f>IFERROR(VLOOKUP(B128&amp;C128,'C1'!$D$2:$Z$9988,6,FALSE),0)</f>
        <v>0</v>
      </c>
      <c r="K128" s="48">
        <f>IFERROR(VLOOKUP(B128&amp;C128,'C1'!$D$2:$Z$9988,7,FALSE),0)</f>
        <v>0</v>
      </c>
      <c r="L128" s="119">
        <f t="shared" si="3"/>
        <v>-1000</v>
      </c>
    </row>
    <row r="129" spans="2:12" hidden="1" x14ac:dyDescent="0.3">
      <c r="B129" s="293">
        <v>32500</v>
      </c>
      <c r="C129" s="293">
        <v>16203</v>
      </c>
      <c r="D129" s="281" t="s">
        <v>1020</v>
      </c>
      <c r="E129" s="282">
        <f>IFERROR(VLOOKUP(B129&amp;C129,'C1'!$D$2:$Z$9988,2,FALSE),0)</f>
        <v>0</v>
      </c>
      <c r="F129" s="255">
        <f t="shared" si="2"/>
        <v>0</v>
      </c>
      <c r="G129" s="126"/>
      <c r="H129" s="48">
        <f>IFERROR(VLOOKUP(B129&amp;C129,'C1'!$D$2:$Z$9988,4,FALSE),0)</f>
        <v>0</v>
      </c>
      <c r="I129" s="48">
        <f>IFERROR(VLOOKUP(B129&amp;C129,'C1'!$D$1:$Z$9988,5,FALSE),0)</f>
        <v>0</v>
      </c>
      <c r="J129" s="48">
        <f>IFERROR(VLOOKUP(B129&amp;C129,'C1'!$D$2:$Z$9988,6,FALSE),0)</f>
        <v>0</v>
      </c>
      <c r="K129" s="48">
        <f>IFERROR(VLOOKUP(B129&amp;C129,'C1'!$D$2:$Z$9988,7,FALSE),0)</f>
        <v>0</v>
      </c>
      <c r="L129" s="119">
        <f t="shared" si="3"/>
        <v>0</v>
      </c>
    </row>
    <row r="130" spans="2:12" hidden="1" x14ac:dyDescent="0.3">
      <c r="B130" s="293">
        <v>32500</v>
      </c>
      <c r="C130" s="293">
        <v>16000</v>
      </c>
      <c r="D130" s="281" t="s">
        <v>844</v>
      </c>
      <c r="E130" s="282">
        <f>IFERROR(VLOOKUP(B130&amp;C130,'C1'!$D$2:$Z$9988,2,FALSE),0)</f>
        <v>0</v>
      </c>
      <c r="F130" s="255">
        <f t="shared" si="2"/>
        <v>0</v>
      </c>
      <c r="G130" s="126"/>
      <c r="H130" s="48">
        <f>IFERROR(VLOOKUP(B130&amp;C130,'C1'!$D$2:$Z$9988,4,FALSE),0)</f>
        <v>0</v>
      </c>
      <c r="I130" s="48">
        <f>IFERROR(VLOOKUP(B130&amp;C130,'C1'!$D$1:$Z$9988,5,FALSE),0)</f>
        <v>0</v>
      </c>
      <c r="J130" s="48">
        <f>IFERROR(VLOOKUP(B130&amp;C130,'C1'!$D$2:$Z$9988,6,FALSE),0)</f>
        <v>0</v>
      </c>
      <c r="K130" s="48">
        <f>IFERROR(VLOOKUP(B130&amp;C130,'C1'!$D$2:$Z$9988,7,FALSE),0)</f>
        <v>0</v>
      </c>
      <c r="L130" s="119">
        <f t="shared" si="3"/>
        <v>0</v>
      </c>
    </row>
    <row r="131" spans="2:12" x14ac:dyDescent="0.3">
      <c r="B131" s="293">
        <v>32600</v>
      </c>
      <c r="C131" s="293">
        <v>12001</v>
      </c>
      <c r="D131" s="281" t="s">
        <v>845</v>
      </c>
      <c r="E131" s="282">
        <f>IFERROR(VLOOKUP(B131&amp;C131,'C1'!$D$2:$Z$9988,2,FALSE),0)</f>
        <v>34991.7674425</v>
      </c>
      <c r="F131" s="255">
        <f t="shared" si="2"/>
        <v>1</v>
      </c>
      <c r="G131" s="126"/>
      <c r="H131" s="48">
        <f>IFERROR(VLOOKUP(B131&amp;C131,'C1'!$D$2:$Z$9988,4,FALSE),0)</f>
        <v>26487.439999999999</v>
      </c>
      <c r="I131" s="48">
        <f>IFERROR(VLOOKUP(B131&amp;C131,'C1'!$D$1:$Z$9988,5,FALSE),0)</f>
        <v>26487.439999999999</v>
      </c>
      <c r="J131" s="48">
        <f>IFERROR(VLOOKUP(B131&amp;C131,'C1'!$D$2:$Z$9988,6,FALSE),0)</f>
        <v>24654.400000000001</v>
      </c>
      <c r="K131" s="48">
        <f>IFERROR(VLOOKUP(B131&amp;C131,'C1'!$D$2:$Z$9988,7,FALSE),0)</f>
        <v>24654.400000000001</v>
      </c>
      <c r="L131" s="102">
        <f t="shared" si="3"/>
        <v>8504.3274425000018</v>
      </c>
    </row>
    <row r="132" spans="2:12" x14ac:dyDescent="0.3">
      <c r="B132" s="293">
        <v>32600</v>
      </c>
      <c r="C132" s="293">
        <v>12100</v>
      </c>
      <c r="D132" s="281" t="s">
        <v>1021</v>
      </c>
      <c r="E132" s="282">
        <f>IFERROR(VLOOKUP(B132&amp;C132,'C1'!$D$2:$Z$9988,2,FALSE),0)</f>
        <v>7758.0529665625008</v>
      </c>
      <c r="F132" s="255">
        <f t="shared" si="2"/>
        <v>1</v>
      </c>
      <c r="G132" s="126"/>
      <c r="H132" s="48">
        <f>IFERROR(VLOOKUP(B132&amp;C132,'C1'!$D$2:$Z$9988,4,FALSE),0)</f>
        <v>5495.43</v>
      </c>
      <c r="I132" s="48">
        <f>IFERROR(VLOOKUP(B132&amp;C132,'C1'!$D$1:$Z$9988,5,FALSE),0)</f>
        <v>5495.43</v>
      </c>
      <c r="J132" s="48">
        <f>IFERROR(VLOOKUP(B132&amp;C132,'C1'!$D$2:$Z$9988,6,FALSE),0)</f>
        <v>13222.95</v>
      </c>
      <c r="K132" s="48">
        <f>IFERROR(VLOOKUP(B132&amp;C132,'C1'!$D$2:$Z$9988,7,FALSE),0)</f>
        <v>13222.95</v>
      </c>
      <c r="L132" s="102">
        <f t="shared" si="3"/>
        <v>2262.6229665625006</v>
      </c>
    </row>
    <row r="133" spans="2:12" hidden="1" x14ac:dyDescent="0.3">
      <c r="B133" s="293">
        <v>32600</v>
      </c>
      <c r="C133" s="293">
        <v>12101</v>
      </c>
      <c r="D133" s="281" t="s">
        <v>1022</v>
      </c>
      <c r="E133" s="282">
        <f>IFERROR(VLOOKUP(B133&amp;C133,'C1'!$D$2:$Z$9988,2,FALSE),0)</f>
        <v>0</v>
      </c>
      <c r="F133" s="255">
        <f t="shared" si="2"/>
        <v>0</v>
      </c>
      <c r="G133" s="126"/>
      <c r="H133" s="48">
        <f>IFERROR(VLOOKUP(B133&amp;C133,'C1'!$D$2:$Z$9988,4,FALSE),0)</f>
        <v>43235.75</v>
      </c>
      <c r="I133" s="48">
        <f>IFERROR(VLOOKUP(B133&amp;C133,'C1'!$D$1:$Z$9988,5,FALSE),0)</f>
        <v>43235.75</v>
      </c>
      <c r="J133" s="48">
        <f>IFERROR(VLOOKUP(B133&amp;C133,'C1'!$D$2:$Z$9988,6,FALSE),0)</f>
        <v>0</v>
      </c>
      <c r="K133" s="48">
        <f>IFERROR(VLOOKUP(B133&amp;C133,'C1'!$D$2:$Z$9988,7,FALSE),0)</f>
        <v>0</v>
      </c>
      <c r="L133" s="119">
        <f t="shared" si="3"/>
        <v>-43235.75</v>
      </c>
    </row>
    <row r="134" spans="2:12" x14ac:dyDescent="0.3">
      <c r="B134" s="293">
        <v>32600</v>
      </c>
      <c r="C134" s="293">
        <v>13000</v>
      </c>
      <c r="D134" s="281" t="s">
        <v>846</v>
      </c>
      <c r="E134" s="282">
        <f>IFERROR(VLOOKUP(B134&amp;C134,'C1'!$D$2:$Z$9988,2,FALSE),0)</f>
        <v>45197.250087500004</v>
      </c>
      <c r="F134" s="255">
        <f t="shared" si="2"/>
        <v>1</v>
      </c>
      <c r="G134" s="126"/>
      <c r="H134" s="48">
        <f>IFERROR(VLOOKUP(B134&amp;C134,'C1'!$D$2:$Z$9988,4,FALSE),0)</f>
        <v>35098.839999999997</v>
      </c>
      <c r="I134" s="48">
        <f>IFERROR(VLOOKUP(B134&amp;C134,'C1'!$D$1:$Z$9988,5,FALSE),0)</f>
        <v>35098.839999999997</v>
      </c>
      <c r="J134" s="48">
        <f>IFERROR(VLOOKUP(B134&amp;C134,'C1'!$D$2:$Z$9988,6,FALSE),0)</f>
        <v>42474.15</v>
      </c>
      <c r="K134" s="48">
        <f>IFERROR(VLOOKUP(B134&amp;C134,'C1'!$D$2:$Z$9988,7,FALSE),0)</f>
        <v>42474.15</v>
      </c>
      <c r="L134" s="102">
        <f t="shared" si="3"/>
        <v>10098.410087500008</v>
      </c>
    </row>
    <row r="135" spans="2:12" x14ac:dyDescent="0.3">
      <c r="B135" s="293">
        <v>32600</v>
      </c>
      <c r="C135" s="293">
        <v>13002</v>
      </c>
      <c r="D135" s="281" t="s">
        <v>847</v>
      </c>
      <c r="E135" s="282">
        <f>IFERROR(VLOOKUP(B135&amp;C135,'C1'!$D$2:$Z$9988,2,FALSE),0)</f>
        <v>5433.6433874999993</v>
      </c>
      <c r="F135" s="255">
        <f t="shared" ref="F135:F198" si="4">IF(E135=0,0,1)</f>
        <v>1</v>
      </c>
      <c r="G135" s="126"/>
      <c r="H135" s="48">
        <f>IFERROR(VLOOKUP(B135&amp;C135,'C1'!$D$2:$Z$9988,4,FALSE),0)</f>
        <v>3942.68</v>
      </c>
      <c r="I135" s="48">
        <f>IFERROR(VLOOKUP(B135&amp;C135,'C1'!$D$1:$Z$9988,5,FALSE),0)</f>
        <v>3942.68</v>
      </c>
      <c r="J135" s="48">
        <f>IFERROR(VLOOKUP(B135&amp;C135,'C1'!$D$2:$Z$9988,6,FALSE),0)</f>
        <v>3717.93</v>
      </c>
      <c r="K135" s="48">
        <f>IFERROR(VLOOKUP(B135&amp;C135,'C1'!$D$2:$Z$9988,7,FALSE),0)</f>
        <v>3717.93</v>
      </c>
      <c r="L135" s="102">
        <f t="shared" si="3"/>
        <v>1490.9633874999995</v>
      </c>
    </row>
    <row r="136" spans="2:12" hidden="1" x14ac:dyDescent="0.3">
      <c r="B136" s="293">
        <v>32600</v>
      </c>
      <c r="C136" s="293">
        <v>13101</v>
      </c>
      <c r="D136" s="281" t="s">
        <v>848</v>
      </c>
      <c r="E136" s="282">
        <f>IFERROR(VLOOKUP(B136&amp;C136,'C1'!$D$2:$Z$9988,2,FALSE),0)</f>
        <v>0</v>
      </c>
      <c r="F136" s="255">
        <f t="shared" si="4"/>
        <v>0</v>
      </c>
      <c r="G136" s="126"/>
      <c r="H136" s="48">
        <f>IFERROR(VLOOKUP(B136&amp;C136,'C1'!$D$2:$Z$9988,4,FALSE),0)</f>
        <v>25244.16</v>
      </c>
      <c r="I136" s="48">
        <f>IFERROR(VLOOKUP(B136&amp;C136,'C1'!$D$1:$Z$9988,5,FALSE),0)</f>
        <v>25244.16</v>
      </c>
      <c r="J136" s="48">
        <f>IFERROR(VLOOKUP(B136&amp;C136,'C1'!$D$2:$Z$9988,6,FALSE),0)</f>
        <v>19527.95</v>
      </c>
      <c r="K136" s="48">
        <f>IFERROR(VLOOKUP(B136&amp;C136,'C1'!$D$2:$Z$9988,7,FALSE),0)</f>
        <v>19527.95</v>
      </c>
      <c r="L136" s="119">
        <f t="shared" ref="L136:L199" si="5">E136-H136</f>
        <v>-25244.16</v>
      </c>
    </row>
    <row r="137" spans="2:12" hidden="1" x14ac:dyDescent="0.3">
      <c r="B137" s="293">
        <v>32600</v>
      </c>
      <c r="C137" s="293">
        <v>13102</v>
      </c>
      <c r="D137" s="281" t="s">
        <v>849</v>
      </c>
      <c r="E137" s="282">
        <f>IFERROR(VLOOKUP(B137&amp;C137,'C1'!$D$2:$Z$9988,2,FALSE),0)</f>
        <v>0</v>
      </c>
      <c r="F137" s="255">
        <f t="shared" si="4"/>
        <v>0</v>
      </c>
      <c r="G137" s="126"/>
      <c r="H137" s="48">
        <f>IFERROR(VLOOKUP(B137&amp;C137,'C1'!$D$2:$Z$9988,4,FALSE),0)</f>
        <v>1358.4</v>
      </c>
      <c r="I137" s="48">
        <f>IFERROR(VLOOKUP(B137&amp;C137,'C1'!$D$1:$Z$9988,5,FALSE),0)</f>
        <v>1358.4</v>
      </c>
      <c r="J137" s="48">
        <f>IFERROR(VLOOKUP(B137&amp;C137,'C1'!$D$2:$Z$9988,6,FALSE),0)</f>
        <v>1027.47</v>
      </c>
      <c r="K137" s="48">
        <f>IFERROR(VLOOKUP(B137&amp;C137,'C1'!$D$2:$Z$9988,7,FALSE),0)</f>
        <v>1027.47</v>
      </c>
      <c r="L137" s="119">
        <f t="shared" si="5"/>
        <v>-1358.4</v>
      </c>
    </row>
    <row r="138" spans="2:12" x14ac:dyDescent="0.3">
      <c r="B138" s="293">
        <v>32600</v>
      </c>
      <c r="C138" s="293">
        <v>15000</v>
      </c>
      <c r="D138" s="281" t="s">
        <v>850</v>
      </c>
      <c r="E138" s="282">
        <f>IFERROR(VLOOKUP(B138&amp;C138,'C1'!$D$2:$Z$9988,2,FALSE),0)</f>
        <v>500</v>
      </c>
      <c r="F138" s="255">
        <f t="shared" si="4"/>
        <v>1</v>
      </c>
      <c r="G138" s="126"/>
      <c r="H138" s="48">
        <f>IFERROR(VLOOKUP(B138&amp;C138,'C1'!$D$2:$Z$9988,4,FALSE),0)</f>
        <v>500</v>
      </c>
      <c r="I138" s="48">
        <f>IFERROR(VLOOKUP(B138&amp;C138,'C1'!$D$1:$Z$9988,5,FALSE),0)</f>
        <v>500</v>
      </c>
      <c r="J138" s="48">
        <f>IFERROR(VLOOKUP(B138&amp;C138,'C1'!$D$2:$Z$9988,6,FALSE),0)</f>
        <v>0</v>
      </c>
      <c r="K138" s="48">
        <f>IFERROR(VLOOKUP(B138&amp;C138,'C1'!$D$2:$Z$9988,7,FALSE),0)</f>
        <v>0</v>
      </c>
      <c r="L138" s="102">
        <f t="shared" si="5"/>
        <v>0</v>
      </c>
    </row>
    <row r="139" spans="2:12" x14ac:dyDescent="0.3">
      <c r="B139" s="293">
        <v>32600</v>
      </c>
      <c r="C139" s="293">
        <v>16000</v>
      </c>
      <c r="D139" s="281" t="s">
        <v>851</v>
      </c>
      <c r="E139" s="282">
        <f>IFERROR(VLOOKUP(B139&amp;C139,'C1'!$D$2:$Z$9988,2,FALSE),0)</f>
        <v>40204.923568621503</v>
      </c>
      <c r="F139" s="255">
        <f t="shared" si="4"/>
        <v>1</v>
      </c>
      <c r="G139" s="126"/>
      <c r="H139" s="48">
        <f>IFERROR(VLOOKUP(B139&amp;C139,'C1'!$D$2:$Z$9988,4,FALSE),0)</f>
        <v>34756.31</v>
      </c>
      <c r="I139" s="48">
        <f>IFERROR(VLOOKUP(B139&amp;C139,'C1'!$D$1:$Z$9988,5,FALSE),0)</f>
        <v>34756.31</v>
      </c>
      <c r="J139" s="48">
        <f>IFERROR(VLOOKUP(B139&amp;C139,'C1'!$D$2:$Z$9988,6,FALSE),0)</f>
        <v>32880.089999999997</v>
      </c>
      <c r="K139" s="48">
        <f>IFERROR(VLOOKUP(B139&amp;C139,'C1'!$D$2:$Z$9988,7,FALSE),0)</f>
        <v>32880.089999999997</v>
      </c>
      <c r="L139" s="102">
        <f t="shared" si="5"/>
        <v>5448.6135686215057</v>
      </c>
    </row>
    <row r="140" spans="2:12" x14ac:dyDescent="0.3">
      <c r="B140" s="293">
        <v>32601</v>
      </c>
      <c r="C140" s="293">
        <v>12004</v>
      </c>
      <c r="D140" s="281" t="s">
        <v>1205</v>
      </c>
      <c r="E140" s="282">
        <f>IFERROR(VLOOKUP(B140&amp;C140,'C1'!$D$2:$Z$9988,2,FALSE),0)</f>
        <v>28114.329299604167</v>
      </c>
      <c r="F140" s="255">
        <f t="shared" si="4"/>
        <v>1</v>
      </c>
      <c r="G140" s="126"/>
      <c r="H140" s="48">
        <f>IFERROR(VLOOKUP(B140&amp;C140,'C1'!$D$2:$Z$9988,4,FALSE),0)</f>
        <v>0</v>
      </c>
      <c r="I140" s="48">
        <f>IFERROR(VLOOKUP(B140&amp;C140,'C1'!$D$1:$Z$9988,5,FALSE),0)</f>
        <v>0</v>
      </c>
      <c r="J140" s="48">
        <f>IFERROR(VLOOKUP(B140&amp;C140,'C1'!$D$2:$Z$9988,6,FALSE),0)</f>
        <v>30439.98</v>
      </c>
      <c r="K140" s="48">
        <f>IFERROR(VLOOKUP(B140&amp;C140,'C1'!$D$2:$Z$9988,7,FALSE),0)</f>
        <v>30439.98</v>
      </c>
      <c r="L140" s="102">
        <f t="shared" si="5"/>
        <v>28114.329299604167</v>
      </c>
    </row>
    <row r="141" spans="2:12" x14ac:dyDescent="0.3">
      <c r="B141" s="293">
        <v>32601</v>
      </c>
      <c r="C141" s="293">
        <v>12100</v>
      </c>
      <c r="D141" s="281" t="s">
        <v>1148</v>
      </c>
      <c r="E141" s="282">
        <f>IFERROR(VLOOKUP(B141&amp;C141,'C1'!$D$2:$Z$9988,2,FALSE),0)</f>
        <v>14329.810189770835</v>
      </c>
      <c r="F141" s="255">
        <f t="shared" si="4"/>
        <v>1</v>
      </c>
      <c r="G141" s="126"/>
      <c r="H141" s="48">
        <f>IFERROR(VLOOKUP(B141&amp;C141,'C1'!$D$2:$Z$9988,4,FALSE),0)</f>
        <v>0</v>
      </c>
      <c r="I141" s="48">
        <f>IFERROR(VLOOKUP(B141&amp;C141,'C1'!$D$1:$Z$9988,5,FALSE),0)</f>
        <v>1267.45</v>
      </c>
      <c r="J141" s="48">
        <f>IFERROR(VLOOKUP(B141&amp;C141,'C1'!$D$2:$Z$9988,6,FALSE),0)</f>
        <v>12516.11</v>
      </c>
      <c r="K141" s="48">
        <f>IFERROR(VLOOKUP(B141&amp;C141,'C1'!$D$2:$Z$9988,7,FALSE),0)</f>
        <v>12516.11</v>
      </c>
      <c r="L141" s="102">
        <f t="shared" si="5"/>
        <v>14329.810189770835</v>
      </c>
    </row>
    <row r="142" spans="2:12" x14ac:dyDescent="0.3">
      <c r="B142" s="293">
        <v>32601</v>
      </c>
      <c r="C142" s="293">
        <v>12101</v>
      </c>
      <c r="D142" s="281" t="s">
        <v>1149</v>
      </c>
      <c r="E142" s="282">
        <f>IFERROR(VLOOKUP(B142&amp;C142,'C1'!$D$2:$Z$9988,2,FALSE),0)</f>
        <v>31404.429731263604</v>
      </c>
      <c r="F142" s="255">
        <f t="shared" si="4"/>
        <v>1</v>
      </c>
      <c r="G142" s="126"/>
      <c r="H142" s="48">
        <f>IFERROR(VLOOKUP(B142&amp;C142,'C1'!$D$2:$Z$9988,4,FALSE),0)</f>
        <v>0</v>
      </c>
      <c r="I142" s="48">
        <f>IFERROR(VLOOKUP(B142&amp;C142,'C1'!$D$1:$Z$9988,5,FALSE),0)</f>
        <v>0</v>
      </c>
      <c r="J142" s="48">
        <f>IFERROR(VLOOKUP(B142&amp;C142,'C1'!$D$2:$Z$9988,6,FALSE),0)</f>
        <v>15688.68</v>
      </c>
      <c r="K142" s="48">
        <f>IFERROR(VLOOKUP(B142&amp;C142,'C1'!$D$2:$Z$9988,7,FALSE),0)</f>
        <v>15688.68</v>
      </c>
      <c r="L142" s="102">
        <f t="shared" si="5"/>
        <v>31404.429731263604</v>
      </c>
    </row>
    <row r="143" spans="2:12" hidden="1" x14ac:dyDescent="0.3">
      <c r="B143" s="293">
        <v>32601</v>
      </c>
      <c r="C143" s="293">
        <v>13100</v>
      </c>
      <c r="D143" s="281" t="s">
        <v>852</v>
      </c>
      <c r="E143" s="282">
        <f>IFERROR(VLOOKUP(B143&amp;C143,'C1'!$D$2:$Z$9988,2,FALSE),0)</f>
        <v>0</v>
      </c>
      <c r="F143" s="255">
        <f t="shared" si="4"/>
        <v>0</v>
      </c>
      <c r="G143" s="126"/>
      <c r="H143" s="48">
        <f>IFERROR(VLOOKUP(B143&amp;C143,'C1'!$D$2:$Z$9988,4,FALSE),0)</f>
        <v>58438.2</v>
      </c>
      <c r="I143" s="48">
        <f>IFERROR(VLOOKUP(B143&amp;C143,'C1'!$D$1:$Z$9988,5,FALSE),0)</f>
        <v>58438.2</v>
      </c>
      <c r="J143" s="48">
        <f>IFERROR(VLOOKUP(B143&amp;C143,'C1'!$D$2:$Z$9988,6,FALSE),0)</f>
        <v>0</v>
      </c>
      <c r="K143" s="48">
        <f>IFERROR(VLOOKUP(B143&amp;C143,'C1'!$D$2:$Z$9988,7,FALSE),0)</f>
        <v>0</v>
      </c>
      <c r="L143" s="119">
        <f t="shared" si="5"/>
        <v>-58438.2</v>
      </c>
    </row>
    <row r="144" spans="2:12" hidden="1" x14ac:dyDescent="0.3">
      <c r="B144" s="293">
        <v>32601</v>
      </c>
      <c r="C144" s="293">
        <v>15000</v>
      </c>
      <c r="D144" s="281" t="s">
        <v>1146</v>
      </c>
      <c r="E144" s="282">
        <f>IFERROR(VLOOKUP(B144&amp;C144,'C1'!$D$2:$Z$9988,2,FALSE),0)</f>
        <v>0</v>
      </c>
      <c r="F144" s="255">
        <f t="shared" si="4"/>
        <v>0</v>
      </c>
      <c r="G144" s="126"/>
      <c r="H144" s="48">
        <f>IFERROR(VLOOKUP(B144&amp;C144,'C1'!$D$2:$Z$9988,4,FALSE),0)</f>
        <v>0</v>
      </c>
      <c r="I144" s="48">
        <f>IFERROR(VLOOKUP(B144&amp;C144,'C1'!$D$1:$Z$9988,5,FALSE),0)</f>
        <v>0</v>
      </c>
      <c r="J144" s="48">
        <f>IFERROR(VLOOKUP(B144&amp;C144,'C1'!$D$2:$Z$9988,6,FALSE),0)</f>
        <v>1161.28</v>
      </c>
      <c r="K144" s="48">
        <f>IFERROR(VLOOKUP(B144&amp;C144,'C1'!$D$2:$Z$9988,7,FALSE),0)</f>
        <v>1161.28</v>
      </c>
      <c r="L144" s="119">
        <f t="shared" si="5"/>
        <v>0</v>
      </c>
    </row>
    <row r="145" spans="2:12" x14ac:dyDescent="0.3">
      <c r="B145" s="293">
        <v>32601</v>
      </c>
      <c r="C145" s="293">
        <v>16000</v>
      </c>
      <c r="D145" s="281" t="s">
        <v>853</v>
      </c>
      <c r="E145" s="282">
        <f>IFERROR(VLOOKUP(B145&amp;C145,'C1'!$D$2:$Z$9988,2,FALSE),0)</f>
        <v>9394.1057678504148</v>
      </c>
      <c r="F145" s="255">
        <f t="shared" si="4"/>
        <v>1</v>
      </c>
      <c r="G145" s="126"/>
      <c r="H145" s="48">
        <f>IFERROR(VLOOKUP(B145&amp;C145,'C1'!$D$2:$Z$9988,4,FALSE),0)</f>
        <v>9162.7199999999993</v>
      </c>
      <c r="I145" s="48">
        <f>IFERROR(VLOOKUP(B145&amp;C145,'C1'!$D$1:$Z$9988,5,FALSE),0)</f>
        <v>9162.7199999999993</v>
      </c>
      <c r="J145" s="48">
        <f>IFERROR(VLOOKUP(B145&amp;C145,'C1'!$D$2:$Z$9988,6,FALSE),0)</f>
        <v>17164</v>
      </c>
      <c r="K145" s="48">
        <f>IFERROR(VLOOKUP(B145&amp;C145,'C1'!$D$2:$Z$9988,7,FALSE),0)</f>
        <v>17164</v>
      </c>
      <c r="L145" s="102">
        <f t="shared" si="5"/>
        <v>231.3857678504155</v>
      </c>
    </row>
    <row r="146" spans="2:12" x14ac:dyDescent="0.3">
      <c r="B146" s="293">
        <v>32602</v>
      </c>
      <c r="C146" s="293">
        <v>13000</v>
      </c>
      <c r="D146" s="281" t="s">
        <v>1023</v>
      </c>
      <c r="E146" s="282">
        <f>IFERROR(VLOOKUP(B146&amp;C146,'C1'!$D$2:$Z$9988,2,FALSE),0)</f>
        <v>15996.996884851165</v>
      </c>
      <c r="F146" s="255">
        <f t="shared" si="4"/>
        <v>1</v>
      </c>
      <c r="G146" s="126"/>
      <c r="H146" s="48">
        <f>IFERROR(VLOOKUP(B146&amp;C146,'C1'!$D$2:$Z$9988,4,FALSE),0)</f>
        <v>0</v>
      </c>
      <c r="I146" s="48">
        <f>IFERROR(VLOOKUP(B146&amp;C146,'C1'!$D$1:$Z$9988,5,FALSE),0)</f>
        <v>0</v>
      </c>
      <c r="J146" s="48">
        <f>IFERROR(VLOOKUP(B146&amp;C146,'C1'!$D$2:$Z$9988,6,FALSE),0)</f>
        <v>10638.44</v>
      </c>
      <c r="K146" s="48">
        <f>IFERROR(VLOOKUP(B146&amp;C146,'C1'!$D$2:$Z$9988,7,FALSE),0)</f>
        <v>10638.44</v>
      </c>
      <c r="L146" s="102">
        <f t="shared" si="5"/>
        <v>15996.996884851165</v>
      </c>
    </row>
    <row r="147" spans="2:12" hidden="1" x14ac:dyDescent="0.3">
      <c r="B147" s="293">
        <v>32602</v>
      </c>
      <c r="C147" s="293">
        <v>13002</v>
      </c>
      <c r="D147" s="281" t="s">
        <v>1151</v>
      </c>
      <c r="E147" s="282">
        <f>IFERROR(VLOOKUP(B147&amp;C147,'C1'!$D$2:$Z$9988,2,FALSE),0)</f>
        <v>0</v>
      </c>
      <c r="F147" s="255">
        <f t="shared" si="4"/>
        <v>0</v>
      </c>
      <c r="G147" s="126"/>
      <c r="H147" s="48">
        <f>IFERROR(VLOOKUP(B147&amp;C147,'C1'!$D$2:$Z$9988,4,FALSE),0)</f>
        <v>0</v>
      </c>
      <c r="I147" s="48">
        <f>IFERROR(VLOOKUP(B147&amp;C147,'C1'!$D$1:$Z$9988,5,FALSE),0)</f>
        <v>0</v>
      </c>
      <c r="J147" s="48">
        <f>IFERROR(VLOOKUP(B147&amp;C147,'C1'!$D$2:$Z$9988,6,FALSE),0)</f>
        <v>502.34</v>
      </c>
      <c r="K147" s="48">
        <f>IFERROR(VLOOKUP(B147&amp;C147,'C1'!$D$2:$Z$9988,7,FALSE),0)</f>
        <v>502.34</v>
      </c>
      <c r="L147" s="119">
        <f t="shared" si="5"/>
        <v>0</v>
      </c>
    </row>
    <row r="148" spans="2:12" hidden="1" x14ac:dyDescent="0.3">
      <c r="B148" s="293">
        <v>32602</v>
      </c>
      <c r="C148" s="293">
        <v>13100</v>
      </c>
      <c r="D148" s="281" t="s">
        <v>854</v>
      </c>
      <c r="E148" s="282">
        <f>IFERROR(VLOOKUP(B148&amp;C148,'C1'!$D$2:$Z$9988,2,FALSE),0)</f>
        <v>0</v>
      </c>
      <c r="F148" s="255">
        <f t="shared" si="4"/>
        <v>0</v>
      </c>
      <c r="G148" s="126"/>
      <c r="H148" s="48">
        <f>IFERROR(VLOOKUP(B148&amp;C148,'C1'!$D$2:$Z$9988,4,FALSE),0)</f>
        <v>14182.56</v>
      </c>
      <c r="I148" s="48">
        <f>IFERROR(VLOOKUP(B148&amp;C148,'C1'!$D$1:$Z$9988,5,FALSE),0)</f>
        <v>14182.56</v>
      </c>
      <c r="J148" s="48">
        <f>IFERROR(VLOOKUP(B148&amp;C148,'C1'!$D$2:$Z$9988,6,FALSE),0)</f>
        <v>0</v>
      </c>
      <c r="K148" s="48">
        <f>IFERROR(VLOOKUP(B148&amp;C148,'C1'!$D$2:$Z$9988,7,FALSE),0)</f>
        <v>0</v>
      </c>
      <c r="L148" s="119">
        <f t="shared" si="5"/>
        <v>-14182.56</v>
      </c>
    </row>
    <row r="149" spans="2:12" hidden="1" x14ac:dyDescent="0.3">
      <c r="B149" s="293">
        <v>32602</v>
      </c>
      <c r="C149" s="293">
        <v>13101</v>
      </c>
      <c r="D149" s="281" t="s">
        <v>1152</v>
      </c>
      <c r="E149" s="282">
        <f>IFERROR(VLOOKUP(B149&amp;C149,'C1'!$D$2:$Z$9988,2,FALSE),0)</f>
        <v>0</v>
      </c>
      <c r="F149" s="255">
        <f t="shared" si="4"/>
        <v>0</v>
      </c>
      <c r="G149" s="126"/>
      <c r="H149" s="48">
        <f>IFERROR(VLOOKUP(B149&amp;C149,'C1'!$D$2:$Z$9988,4,FALSE),0)</f>
        <v>0</v>
      </c>
      <c r="I149" s="48">
        <f>IFERROR(VLOOKUP(B149&amp;C149,'C1'!$D$1:$Z$9988,5,FALSE),0)</f>
        <v>0</v>
      </c>
      <c r="J149" s="48">
        <f>IFERROR(VLOOKUP(B149&amp;C149,'C1'!$D$2:$Z$9988,6,FALSE),0)</f>
        <v>1471.27</v>
      </c>
      <c r="K149" s="48">
        <f>IFERROR(VLOOKUP(B149&amp;C149,'C1'!$D$2:$Z$9988,7,FALSE),0)</f>
        <v>1471.27</v>
      </c>
      <c r="L149" s="119">
        <f t="shared" si="5"/>
        <v>0</v>
      </c>
    </row>
    <row r="150" spans="2:12" x14ac:dyDescent="0.3">
      <c r="B150" s="293">
        <v>32602</v>
      </c>
      <c r="C150" s="293">
        <v>13102</v>
      </c>
      <c r="D150" s="281" t="s">
        <v>855</v>
      </c>
      <c r="E150" s="282">
        <f>IFERROR(VLOOKUP(B150&amp;C150,'C1'!$D$2:$Z$9988,2,FALSE),0)</f>
        <v>870.38797407749985</v>
      </c>
      <c r="F150" s="255">
        <f t="shared" si="4"/>
        <v>1</v>
      </c>
      <c r="G150" s="126"/>
      <c r="H150" s="48">
        <f>IFERROR(VLOOKUP(B150&amp;C150,'C1'!$D$2:$Z$9988,4,FALSE),0)</f>
        <v>848.14</v>
      </c>
      <c r="I150" s="48">
        <f>IFERROR(VLOOKUP(B150&amp;C150,'C1'!$D$1:$Z$9988,5,FALSE),0)</f>
        <v>848.14</v>
      </c>
      <c r="J150" s="48">
        <f>IFERROR(VLOOKUP(B150&amp;C150,'C1'!$D$2:$Z$9988,6,FALSE),0)</f>
        <v>113.44</v>
      </c>
      <c r="K150" s="48">
        <f>IFERROR(VLOOKUP(B150&amp;C150,'C1'!$D$2:$Z$9988,7,FALSE),0)</f>
        <v>113.44</v>
      </c>
      <c r="L150" s="102">
        <f t="shared" si="5"/>
        <v>22.247974077499862</v>
      </c>
    </row>
    <row r="151" spans="2:12" x14ac:dyDescent="0.3">
      <c r="B151" s="293">
        <v>32602</v>
      </c>
      <c r="C151" s="293">
        <v>16000</v>
      </c>
      <c r="D151" s="281" t="s">
        <v>856</v>
      </c>
      <c r="E151" s="282">
        <f>IFERROR(VLOOKUP(B151&amp;C151,'C1'!$D$2:$Z$9988,2,FALSE),0)</f>
        <v>5212.7706191737798</v>
      </c>
      <c r="F151" s="255">
        <f t="shared" si="4"/>
        <v>1</v>
      </c>
      <c r="G151" s="126"/>
      <c r="H151" s="48">
        <f>IFERROR(VLOOKUP(B151&amp;C151,'C1'!$D$2:$Z$9988,4,FALSE),0)</f>
        <v>4997.71</v>
      </c>
      <c r="I151" s="48">
        <f>IFERROR(VLOOKUP(B151&amp;C151,'C1'!$D$1:$Z$9988,5,FALSE),0)</f>
        <v>4997.71</v>
      </c>
      <c r="J151" s="48">
        <f>IFERROR(VLOOKUP(B151&amp;C151,'C1'!$D$2:$Z$9988,6,FALSE),0)</f>
        <v>5181.87</v>
      </c>
      <c r="K151" s="48">
        <f>IFERROR(VLOOKUP(B151&amp;C151,'C1'!$D$2:$Z$9988,7,FALSE),0)</f>
        <v>5181.87</v>
      </c>
      <c r="L151" s="102">
        <f t="shared" si="5"/>
        <v>215.06061917377974</v>
      </c>
    </row>
    <row r="152" spans="2:12" x14ac:dyDescent="0.3">
      <c r="B152" s="293">
        <v>32603</v>
      </c>
      <c r="C152" s="293">
        <v>16209</v>
      </c>
      <c r="D152" s="281" t="s">
        <v>858</v>
      </c>
      <c r="E152" s="282">
        <f>IFERROR(VLOOKUP(B152&amp;C152,'C1'!$D$2:$Z$9988,2,FALSE),0)</f>
        <v>9000</v>
      </c>
      <c r="F152" s="255">
        <f t="shared" si="4"/>
        <v>1</v>
      </c>
      <c r="G152" s="126"/>
      <c r="H152" s="48">
        <f>IFERROR(VLOOKUP(B152&amp;C152,'C1'!$D$2:$Z$9988,4,FALSE),0)</f>
        <v>9000</v>
      </c>
      <c r="I152" s="48">
        <f>IFERROR(VLOOKUP(B152&amp;C152,'C1'!$D$1:$Z$9988,5,FALSE),0)</f>
        <v>9000</v>
      </c>
      <c r="J152" s="48">
        <f>IFERROR(VLOOKUP(B152&amp;C152,'C1'!$D$2:$Z$9988,6,FALSE),0)</f>
        <v>7803.6</v>
      </c>
      <c r="K152" s="48">
        <f>IFERROR(VLOOKUP(B152&amp;C152,'C1'!$D$2:$Z$9988,7,FALSE),0)</f>
        <v>7803.6</v>
      </c>
      <c r="L152" s="119">
        <f t="shared" si="5"/>
        <v>0</v>
      </c>
    </row>
    <row r="153" spans="2:12" x14ac:dyDescent="0.3">
      <c r="B153" s="293">
        <v>32603</v>
      </c>
      <c r="C153" s="293">
        <v>16000</v>
      </c>
      <c r="D153" s="281" t="s">
        <v>857</v>
      </c>
      <c r="E153" s="282">
        <f>IFERROR(VLOOKUP(B153&amp;C153,'C1'!$D$2:$Z$9988,2,FALSE),0)</f>
        <v>1170</v>
      </c>
      <c r="F153" s="255">
        <f t="shared" si="4"/>
        <v>1</v>
      </c>
      <c r="G153" s="126"/>
      <c r="H153" s="48">
        <f>IFERROR(VLOOKUP(B153&amp;C153,'C1'!$D$2:$Z$9988,4,FALSE),0)</f>
        <v>1170</v>
      </c>
      <c r="I153" s="48">
        <f>IFERROR(VLOOKUP(B153&amp;C153,'C1'!$D$1:$Z$9988,5,FALSE),0)</f>
        <v>1170</v>
      </c>
      <c r="J153" s="48">
        <f>IFERROR(VLOOKUP(B153&amp;C153,'C1'!$D$2:$Z$9988,6,FALSE),0)</f>
        <v>205.83</v>
      </c>
      <c r="K153" s="48">
        <f>IFERROR(VLOOKUP(B153&amp;C153,'C1'!$D$2:$Z$9988,7,FALSE),0)</f>
        <v>205.83</v>
      </c>
      <c r="L153" s="119">
        <f t="shared" si="5"/>
        <v>0</v>
      </c>
    </row>
    <row r="154" spans="2:12" x14ac:dyDescent="0.3">
      <c r="B154" s="293">
        <v>32604</v>
      </c>
      <c r="C154" s="293">
        <v>16209</v>
      </c>
      <c r="D154" s="281" t="s">
        <v>860</v>
      </c>
      <c r="E154" s="282">
        <f>IFERROR(VLOOKUP(B154&amp;C154,'C1'!$D$2:$Z$9988,2,FALSE),0)</f>
        <v>18000</v>
      </c>
      <c r="F154" s="255">
        <f t="shared" si="4"/>
        <v>1</v>
      </c>
      <c r="G154" s="126"/>
      <c r="H154" s="48">
        <f>IFERROR(VLOOKUP(B154&amp;C154,'C1'!$D$2:$Z$9988,4,FALSE),0)</f>
        <v>0</v>
      </c>
      <c r="I154" s="48">
        <f>IFERROR(VLOOKUP(B154&amp;C154,'C1'!$D$1:$Z$9988,5,FALSE),0)</f>
        <v>0</v>
      </c>
      <c r="J154" s="48">
        <f>IFERROR(VLOOKUP(B154&amp;C154,'C1'!$D$2:$Z$9988,6,FALSE),0)</f>
        <v>0</v>
      </c>
      <c r="K154" s="48">
        <f>IFERROR(VLOOKUP(B154&amp;C154,'C1'!$D$2:$Z$9988,7,FALSE),0)</f>
        <v>0</v>
      </c>
      <c r="L154" s="102">
        <f t="shared" si="5"/>
        <v>18000</v>
      </c>
    </row>
    <row r="155" spans="2:12" x14ac:dyDescent="0.3">
      <c r="B155" s="293">
        <v>32604</v>
      </c>
      <c r="C155" s="293">
        <v>16000</v>
      </c>
      <c r="D155" s="281" t="s">
        <v>859</v>
      </c>
      <c r="E155" s="282">
        <f>IFERROR(VLOOKUP(B155&amp;C155,'C1'!$D$2:$Z$9988,2,FALSE),0)</f>
        <v>1950</v>
      </c>
      <c r="F155" s="255">
        <f t="shared" si="4"/>
        <v>1</v>
      </c>
      <c r="G155" s="126"/>
      <c r="H155" s="48">
        <f>IFERROR(VLOOKUP(B155&amp;C155,'C1'!$D$2:$Z$9988,4,FALSE),0)</f>
        <v>0</v>
      </c>
      <c r="I155" s="48">
        <f>IFERROR(VLOOKUP(B155&amp;C155,'C1'!$D$1:$Z$9988,5,FALSE),0)</f>
        <v>0</v>
      </c>
      <c r="J155" s="48">
        <f>IFERROR(VLOOKUP(B155&amp;C155,'C1'!$D$2:$Z$9988,6,FALSE),0)</f>
        <v>58.09</v>
      </c>
      <c r="K155" s="48">
        <f>IFERROR(VLOOKUP(B155&amp;C155,'C1'!$D$2:$Z$9988,7,FALSE),0)</f>
        <v>58.09</v>
      </c>
      <c r="L155" s="102">
        <f t="shared" si="5"/>
        <v>1950</v>
      </c>
    </row>
    <row r="156" spans="2:12" hidden="1" x14ac:dyDescent="0.3">
      <c r="B156" s="293">
        <v>33210</v>
      </c>
      <c r="C156" s="293">
        <v>12005</v>
      </c>
      <c r="D156" s="281" t="s">
        <v>1153</v>
      </c>
      <c r="E156" s="282">
        <f>IFERROR(VLOOKUP(B156&amp;C156,'C1'!$D$2:$Z$9988,2,FALSE),0)</f>
        <v>0</v>
      </c>
      <c r="F156" s="255">
        <f t="shared" si="4"/>
        <v>0</v>
      </c>
      <c r="G156" s="126"/>
      <c r="H156" s="48">
        <f>IFERROR(VLOOKUP(B156&amp;C156,'C1'!$D$2:$Z$9988,4,FALSE),0)</f>
        <v>0</v>
      </c>
      <c r="I156" s="48">
        <f>IFERROR(VLOOKUP(B156&amp;C156,'C1'!$D$1:$Z$9988,5,FALSE),0)</f>
        <v>0</v>
      </c>
      <c r="J156" s="48">
        <f>IFERROR(VLOOKUP(B156&amp;C156,'C1'!$D$2:$Z$9988,6,FALSE),0)</f>
        <v>2428.33</v>
      </c>
      <c r="K156" s="48">
        <f>IFERROR(VLOOKUP(B156&amp;C156,'C1'!$D$2:$Z$9988,7,FALSE),0)</f>
        <v>2428.33</v>
      </c>
      <c r="L156" s="119">
        <f t="shared" si="5"/>
        <v>0</v>
      </c>
    </row>
    <row r="157" spans="2:12" x14ac:dyDescent="0.3">
      <c r="B157" s="293">
        <v>33210</v>
      </c>
      <c r="C157" s="293">
        <v>12001</v>
      </c>
      <c r="D157" s="281" t="s">
        <v>861</v>
      </c>
      <c r="E157" s="282">
        <f>IFERROR(VLOOKUP(B157&amp;C157,'C1'!$D$2:$Z$9988,2,FALSE),0)</f>
        <v>15905.348837500002</v>
      </c>
      <c r="F157" s="255">
        <f t="shared" si="4"/>
        <v>1</v>
      </c>
      <c r="G157" s="126"/>
      <c r="H157" s="48">
        <f>IFERROR(VLOOKUP(B157&amp;C157,'C1'!$D$2:$Z$9988,4,FALSE),0)</f>
        <v>15519.68</v>
      </c>
      <c r="I157" s="48">
        <f>IFERROR(VLOOKUP(B157&amp;C157,'C1'!$D$1:$Z$9988,5,FALSE),0)</f>
        <v>15519.68</v>
      </c>
      <c r="J157" s="48">
        <f>IFERROR(VLOOKUP(B157&amp;C157,'C1'!$D$2:$Z$9988,6,FALSE),0)</f>
        <v>15511.04</v>
      </c>
      <c r="K157" s="48">
        <f>IFERROR(VLOOKUP(B157&amp;C157,'C1'!$D$2:$Z$9988,7,FALSE),0)</f>
        <v>15511.04</v>
      </c>
      <c r="L157" s="102">
        <f t="shared" si="5"/>
        <v>385.66883750000125</v>
      </c>
    </row>
    <row r="158" spans="2:12" x14ac:dyDescent="0.3">
      <c r="B158" s="293">
        <v>33210</v>
      </c>
      <c r="C158" s="293">
        <v>12006</v>
      </c>
      <c r="D158" s="281" t="s">
        <v>862</v>
      </c>
      <c r="E158" s="282">
        <f>IFERROR(VLOOKUP(B158&amp;C158,'C1'!$D$2:$Z$9988,2,FALSE),0)</f>
        <v>1154.6368749999999</v>
      </c>
      <c r="F158" s="255">
        <f t="shared" si="4"/>
        <v>1</v>
      </c>
      <c r="G158" s="126"/>
      <c r="H158" s="48">
        <f>IFERROR(VLOOKUP(B158&amp;C158,'C1'!$D$2:$Z$9988,4,FALSE),0)</f>
        <v>1126.48</v>
      </c>
      <c r="I158" s="48">
        <f>IFERROR(VLOOKUP(B158&amp;C158,'C1'!$D$1:$Z$9988,5,FALSE),0)</f>
        <v>1126.48</v>
      </c>
      <c r="J158" s="48">
        <f>IFERROR(VLOOKUP(B158&amp;C158,'C1'!$D$2:$Z$9988,6,FALSE),0)</f>
        <v>956.98</v>
      </c>
      <c r="K158" s="48">
        <f>IFERROR(VLOOKUP(B158&amp;C158,'C1'!$D$2:$Z$9988,7,FALSE),0)</f>
        <v>956.98</v>
      </c>
      <c r="L158" s="102">
        <f t="shared" si="5"/>
        <v>28.1568749999999</v>
      </c>
    </row>
    <row r="159" spans="2:12" x14ac:dyDescent="0.3">
      <c r="B159" s="293">
        <v>33210</v>
      </c>
      <c r="C159" s="293">
        <v>12100</v>
      </c>
      <c r="D159" s="281" t="s">
        <v>863</v>
      </c>
      <c r="E159" s="282">
        <f>IFERROR(VLOOKUP(B159&amp;C159,'C1'!$D$2:$Z$9988,2,FALSE),0)</f>
        <v>10057.1078125</v>
      </c>
      <c r="F159" s="255">
        <f t="shared" si="4"/>
        <v>1</v>
      </c>
      <c r="G159" s="126"/>
      <c r="H159" s="48">
        <f>IFERROR(VLOOKUP(B159&amp;C159,'C1'!$D$2:$Z$9988,4,FALSE),0)</f>
        <v>9813.27</v>
      </c>
      <c r="I159" s="48">
        <f>IFERROR(VLOOKUP(B159&amp;C159,'C1'!$D$1:$Z$9988,5,FALSE),0)</f>
        <v>9813.27</v>
      </c>
      <c r="J159" s="48">
        <f>IFERROR(VLOOKUP(B159&amp;C159,'C1'!$D$2:$Z$9988,6,FALSE),0)</f>
        <v>10854.01</v>
      </c>
      <c r="K159" s="48">
        <f>IFERROR(VLOOKUP(B159&amp;C159,'C1'!$D$2:$Z$9988,7,FALSE),0)</f>
        <v>10854.01</v>
      </c>
      <c r="L159" s="102">
        <f t="shared" si="5"/>
        <v>243.83781249999993</v>
      </c>
    </row>
    <row r="160" spans="2:12" x14ac:dyDescent="0.3">
      <c r="B160" s="293">
        <v>33210</v>
      </c>
      <c r="C160" s="293">
        <v>12101</v>
      </c>
      <c r="D160" s="281" t="s">
        <v>864</v>
      </c>
      <c r="E160" s="282">
        <f>IFERROR(VLOOKUP(B160&amp;C160,'C1'!$D$2:$Z$9988,2,FALSE),0)</f>
        <v>8559.4211111111126</v>
      </c>
      <c r="F160" s="255">
        <f t="shared" si="4"/>
        <v>1</v>
      </c>
      <c r="G160" s="126"/>
      <c r="H160" s="48">
        <f>IFERROR(VLOOKUP(B160&amp;C160,'C1'!$D$2:$Z$9988,4,FALSE),0)</f>
        <v>7797.38</v>
      </c>
      <c r="I160" s="48">
        <f>IFERROR(VLOOKUP(B160&amp;C160,'C1'!$D$1:$Z$9988,5,FALSE),0)</f>
        <v>7797.38</v>
      </c>
      <c r="J160" s="48">
        <f>IFERROR(VLOOKUP(B160&amp;C160,'C1'!$D$2:$Z$9988,6,FALSE),0)</f>
        <v>8385.91</v>
      </c>
      <c r="K160" s="48">
        <f>IFERROR(VLOOKUP(B160&amp;C160,'C1'!$D$2:$Z$9988,7,FALSE),0)</f>
        <v>8385.91</v>
      </c>
      <c r="L160" s="102">
        <f t="shared" si="5"/>
        <v>762.04111111111251</v>
      </c>
    </row>
    <row r="161" spans="1:14" x14ac:dyDescent="0.3">
      <c r="B161" s="293">
        <v>33210</v>
      </c>
      <c r="C161" s="293">
        <v>13000</v>
      </c>
      <c r="D161" s="281" t="s">
        <v>1024</v>
      </c>
      <c r="E161" s="282">
        <f>IFERROR(VLOOKUP(B161&amp;C161,'C1'!$D$2:$Z$9988,2,FALSE),0)</f>
        <v>16352.633937500003</v>
      </c>
      <c r="F161" s="255">
        <f t="shared" si="4"/>
        <v>1</v>
      </c>
      <c r="G161" s="126"/>
      <c r="H161" s="48">
        <f>IFERROR(VLOOKUP(B161&amp;C161,'C1'!$D$2:$Z$9988,4,FALSE),0)</f>
        <v>0</v>
      </c>
      <c r="I161" s="48">
        <f>IFERROR(VLOOKUP(B161&amp;C161,'C1'!$D$1:$Z$9988,5,FALSE),0)</f>
        <v>0</v>
      </c>
      <c r="J161" s="48">
        <f>IFERROR(VLOOKUP(B161&amp;C161,'C1'!$D$2:$Z$9988,6,FALSE),0)</f>
        <v>0</v>
      </c>
      <c r="K161" s="48">
        <f>IFERROR(VLOOKUP(B161&amp;C161,'C1'!$D$2:$Z$9988,7,FALSE),0)</f>
        <v>0</v>
      </c>
      <c r="L161" s="102">
        <f t="shared" si="5"/>
        <v>16352.633937500003</v>
      </c>
    </row>
    <row r="162" spans="1:14" x14ac:dyDescent="0.3">
      <c r="B162" s="293">
        <v>33210</v>
      </c>
      <c r="C162" s="293">
        <v>13001</v>
      </c>
      <c r="D162" s="281" t="s">
        <v>865</v>
      </c>
      <c r="E162" s="282">
        <f>IFERROR(VLOOKUP(B162&amp;C162,'C1'!$D$2:$Z$9988,2,FALSE),0)</f>
        <v>200</v>
      </c>
      <c r="F162" s="255">
        <f t="shared" si="4"/>
        <v>1</v>
      </c>
      <c r="G162" s="126"/>
      <c r="H162" s="48">
        <f>IFERROR(VLOOKUP(B162&amp;C162,'C1'!$D$2:$Z$9988,4,FALSE),0)</f>
        <v>200</v>
      </c>
      <c r="I162" s="48">
        <f>IFERROR(VLOOKUP(B162&amp;C162,'C1'!$D$1:$Z$9988,5,FALSE),0)</f>
        <v>200</v>
      </c>
      <c r="J162" s="48">
        <f>IFERROR(VLOOKUP(B162&amp;C162,'C1'!$D$2:$Z$9988,6,FALSE),0)</f>
        <v>0</v>
      </c>
      <c r="K162" s="48">
        <f>IFERROR(VLOOKUP(B162&amp;C162,'C1'!$D$2:$Z$9988,7,FALSE),0)</f>
        <v>0</v>
      </c>
      <c r="L162" s="119">
        <f t="shared" si="5"/>
        <v>0</v>
      </c>
    </row>
    <row r="163" spans="1:14" x14ac:dyDescent="0.3">
      <c r="B163" s="293">
        <v>33210</v>
      </c>
      <c r="C163" s="293">
        <v>15000</v>
      </c>
      <c r="D163" s="281" t="s">
        <v>866</v>
      </c>
      <c r="E163" s="282">
        <f>IFERROR(VLOOKUP(B163&amp;C163,'C1'!$D$2:$Z$9988,2,FALSE),0)</f>
        <v>600</v>
      </c>
      <c r="F163" s="255">
        <f t="shared" si="4"/>
        <v>1</v>
      </c>
      <c r="G163" s="126"/>
      <c r="H163" s="48">
        <f>IFERROR(VLOOKUP(B163&amp;C163,'C1'!$D$2:$Z$9988,4,FALSE),0)</f>
        <v>600</v>
      </c>
      <c r="I163" s="48">
        <f>IFERROR(VLOOKUP(B163&amp;C163,'C1'!$D$1:$Z$9988,5,FALSE),0)</f>
        <v>600</v>
      </c>
      <c r="J163" s="48">
        <f>IFERROR(VLOOKUP(B163&amp;C163,'C1'!$D$2:$Z$9988,6,FALSE),0)</f>
        <v>700</v>
      </c>
      <c r="K163" s="48">
        <f>IFERROR(VLOOKUP(B163&amp;C163,'C1'!$D$2:$Z$9988,7,FALSE),0)</f>
        <v>700</v>
      </c>
      <c r="L163" s="119">
        <f t="shared" si="5"/>
        <v>0</v>
      </c>
    </row>
    <row r="164" spans="1:14" hidden="1" x14ac:dyDescent="0.3">
      <c r="B164" s="293">
        <v>33210</v>
      </c>
      <c r="C164" s="293">
        <v>16203</v>
      </c>
      <c r="D164" s="281" t="s">
        <v>1025</v>
      </c>
      <c r="E164" s="282">
        <f>IFERROR(VLOOKUP(B164&amp;C164,'C1'!$D$2:$Z$9988,2,FALSE),0)</f>
        <v>0</v>
      </c>
      <c r="F164" s="255">
        <f t="shared" si="4"/>
        <v>0</v>
      </c>
      <c r="G164" s="126"/>
      <c r="H164" s="48">
        <f>IFERROR(VLOOKUP(B164&amp;C164,'C1'!$D$2:$Z$9988,4,FALSE),0)</f>
        <v>0</v>
      </c>
      <c r="I164" s="48">
        <f>IFERROR(VLOOKUP(B164&amp;C164,'C1'!$D$1:$Z$9988,5,FALSE),0)</f>
        <v>0</v>
      </c>
      <c r="J164" s="48">
        <f>IFERROR(VLOOKUP(B164&amp;C164,'C1'!$D$2:$Z$9988,6,FALSE),0)</f>
        <v>0</v>
      </c>
      <c r="K164" s="48">
        <f>IFERROR(VLOOKUP(B164&amp;C164,'C1'!$D$2:$Z$9988,7,FALSE),0)</f>
        <v>0</v>
      </c>
      <c r="L164" s="119">
        <f t="shared" si="5"/>
        <v>0</v>
      </c>
      <c r="N164" s="81"/>
    </row>
    <row r="165" spans="1:14" x14ac:dyDescent="0.3">
      <c r="B165" s="293">
        <v>33210</v>
      </c>
      <c r="C165" s="293">
        <v>16000</v>
      </c>
      <c r="D165" s="281" t="s">
        <v>867</v>
      </c>
      <c r="E165" s="282">
        <f>IFERROR(VLOOKUP(B165&amp;C165,'C1'!$D$2:$Z$9988,2,FALSE),0)</f>
        <v>16540.049918451252</v>
      </c>
      <c r="F165" s="255">
        <f t="shared" si="4"/>
        <v>1</v>
      </c>
      <c r="G165" s="126"/>
      <c r="H165" s="48">
        <f>IFERROR(VLOOKUP(B165&amp;C165,'C1'!$D$2:$Z$9988,4,FALSE),0)</f>
        <v>10910.79</v>
      </c>
      <c r="I165" s="48">
        <f>IFERROR(VLOOKUP(B165&amp;C165,'C1'!$D$1:$Z$9988,5,FALSE),0)</f>
        <v>10910.79</v>
      </c>
      <c r="J165" s="48">
        <f>IFERROR(VLOOKUP(B165&amp;C165,'C1'!$D$2:$Z$9988,6,FALSE),0)</f>
        <v>12441.27</v>
      </c>
      <c r="K165" s="48">
        <f>IFERROR(VLOOKUP(B165&amp;C165,'C1'!$D$2:$Z$9988,7,FALSE),0)</f>
        <v>12441.27</v>
      </c>
      <c r="L165" s="102">
        <f t="shared" si="5"/>
        <v>5629.259918451251</v>
      </c>
      <c r="N165" s="81"/>
    </row>
    <row r="166" spans="1:14" x14ac:dyDescent="0.3">
      <c r="B166" s="293">
        <v>33400</v>
      </c>
      <c r="C166" s="293">
        <v>13000</v>
      </c>
      <c r="D166" s="281" t="s">
        <v>1026</v>
      </c>
      <c r="E166" s="282">
        <f>IFERROR(VLOOKUP(B166&amp;C166,'C1'!$D$2:$Z$9988,2,FALSE),0)</f>
        <v>51481.777254166678</v>
      </c>
      <c r="F166" s="255">
        <f t="shared" si="4"/>
        <v>1</v>
      </c>
      <c r="G166" s="126"/>
      <c r="H166" s="48">
        <f>IFERROR(VLOOKUP(B166&amp;C166,'C1'!$D$2:$Z$9988,4,FALSE),0)</f>
        <v>0</v>
      </c>
      <c r="I166" s="48">
        <f>IFERROR(VLOOKUP(B166&amp;C166,'C1'!$D$1:$Z$9988,5,FALSE),0)</f>
        <v>0</v>
      </c>
      <c r="J166" s="48">
        <f>IFERROR(VLOOKUP(B166&amp;C166,'C1'!$D$2:$Z$9988,6,FALSE),0)</f>
        <v>9283.99</v>
      </c>
      <c r="K166" s="48">
        <f>IFERROR(VLOOKUP(B166&amp;C166,'C1'!$D$2:$Z$9988,7,FALSE),0)</f>
        <v>9283.99</v>
      </c>
      <c r="L166" s="102">
        <f t="shared" si="5"/>
        <v>51481.777254166678</v>
      </c>
      <c r="N166" s="81"/>
    </row>
    <row r="167" spans="1:14" hidden="1" x14ac:dyDescent="0.3">
      <c r="B167" s="293">
        <v>33400</v>
      </c>
      <c r="C167" s="293">
        <v>13002</v>
      </c>
      <c r="D167" s="281" t="s">
        <v>1155</v>
      </c>
      <c r="E167" s="282">
        <v>0</v>
      </c>
      <c r="F167" s="255">
        <f t="shared" si="4"/>
        <v>0</v>
      </c>
      <c r="G167" s="126"/>
      <c r="H167" s="48">
        <f>IFERROR(VLOOKUP(B167&amp;C167,'C1'!$D$2:$Z$9988,4,FALSE),0)</f>
        <v>0</v>
      </c>
      <c r="I167" s="48">
        <f>IFERROR(VLOOKUP(B167&amp;C167,'C1'!$D$1:$Z$9988,5,FALSE),0)</f>
        <v>0</v>
      </c>
      <c r="J167" s="48">
        <f>IFERROR(VLOOKUP(B167&amp;C167,'C1'!$D$2:$Z$9988,6,FALSE),0)</f>
        <v>1017.54</v>
      </c>
      <c r="K167" s="48">
        <f>IFERROR(VLOOKUP(B167&amp;C167,'C1'!$D$2:$Z$9988,7,FALSE),0)</f>
        <v>1017.54</v>
      </c>
      <c r="L167" s="119">
        <f t="shared" si="5"/>
        <v>0</v>
      </c>
    </row>
    <row r="168" spans="1:14" hidden="1" x14ac:dyDescent="0.3">
      <c r="B168" s="293">
        <v>33400</v>
      </c>
      <c r="C168" s="293">
        <v>12100</v>
      </c>
      <c r="D168" s="281" t="s">
        <v>1027</v>
      </c>
      <c r="E168" s="282">
        <f>IFERROR(VLOOKUP(B168&amp;C168,'C1'!$D$2:$Z$9988,2,FALSE),0)</f>
        <v>0</v>
      </c>
      <c r="F168" s="255">
        <f t="shared" si="4"/>
        <v>0</v>
      </c>
      <c r="G168" s="126"/>
      <c r="H168" s="48">
        <f>IFERROR(VLOOKUP(B168&amp;C168,'C1'!$D$2:$Z$9988,4,FALSE),0)</f>
        <v>0</v>
      </c>
      <c r="I168" s="48">
        <f>IFERROR(VLOOKUP(B168&amp;C168,'C1'!$D$1:$Z$9988,5,FALSE),0)</f>
        <v>0</v>
      </c>
      <c r="J168" s="48">
        <f>IFERROR(VLOOKUP(B168&amp;C168,'C1'!$D$2:$Z$9988,6,FALSE),0)</f>
        <v>0</v>
      </c>
      <c r="K168" s="48">
        <f>IFERROR(VLOOKUP(B168&amp;C168,'C1'!$D$2:$Z$9988,7,FALSE),0)</f>
        <v>0</v>
      </c>
      <c r="L168" s="119">
        <f t="shared" si="5"/>
        <v>0</v>
      </c>
    </row>
    <row r="169" spans="1:14" hidden="1" x14ac:dyDescent="0.3">
      <c r="A169" s="26"/>
      <c r="B169" s="293">
        <v>33400</v>
      </c>
      <c r="C169" s="293">
        <v>12101</v>
      </c>
      <c r="D169" s="281" t="s">
        <v>1028</v>
      </c>
      <c r="E169" s="282">
        <f>IFERROR(VLOOKUP(B169&amp;C169,'C1'!$D$2:$Z$9988,2,FALSE),0)</f>
        <v>0</v>
      </c>
      <c r="F169" s="255">
        <f t="shared" si="4"/>
        <v>0</v>
      </c>
      <c r="G169" s="126"/>
      <c r="H169" s="48">
        <f>IFERROR(VLOOKUP(B169&amp;C169,'C1'!$D$2:$Z$9988,4,FALSE),0)</f>
        <v>0</v>
      </c>
      <c r="I169" s="48">
        <f>IFERROR(VLOOKUP(B169&amp;C169,'C1'!$D$1:$Z$9988,5,FALSE),0)</f>
        <v>0</v>
      </c>
      <c r="J169" s="48">
        <f>IFERROR(VLOOKUP(B169&amp;C169,'C1'!$D$2:$Z$9988,6,FALSE),0)</f>
        <v>0</v>
      </c>
      <c r="K169" s="48">
        <f>IFERROR(VLOOKUP(B169&amp;C169,'C1'!$D$2:$Z$9988,7,FALSE),0)</f>
        <v>0</v>
      </c>
      <c r="L169" s="119">
        <f t="shared" si="5"/>
        <v>0</v>
      </c>
    </row>
    <row r="170" spans="1:14" hidden="1" x14ac:dyDescent="0.3">
      <c r="A170" s="26"/>
      <c r="B170" s="293">
        <v>33400</v>
      </c>
      <c r="C170" s="293">
        <v>12105</v>
      </c>
      <c r="D170" s="281" t="s">
        <v>1029</v>
      </c>
      <c r="E170" s="282">
        <f>IFERROR(VLOOKUP(B170&amp;C170,'C1'!$D$2:$Z$9988,2,FALSE),0)</f>
        <v>0</v>
      </c>
      <c r="F170" s="255">
        <f t="shared" si="4"/>
        <v>0</v>
      </c>
      <c r="G170" s="126"/>
      <c r="H170" s="48">
        <f>IFERROR(VLOOKUP(B170&amp;C170,'C1'!$D$2:$Z$9988,4,FALSE),0)</f>
        <v>0</v>
      </c>
      <c r="I170" s="48">
        <f>IFERROR(VLOOKUP(B170&amp;C170,'C1'!$D$1:$Z$9988,5,FALSE),0)</f>
        <v>0</v>
      </c>
      <c r="J170" s="48">
        <f>IFERROR(VLOOKUP(B170&amp;C170,'C1'!$D$2:$Z$9988,6,FALSE),0)</f>
        <v>0</v>
      </c>
      <c r="K170" s="48">
        <f>IFERROR(VLOOKUP(B170&amp;C170,'C1'!$D$2:$Z$9988,7,FALSE),0)</f>
        <v>0</v>
      </c>
      <c r="L170" s="119">
        <f t="shared" si="5"/>
        <v>0</v>
      </c>
    </row>
    <row r="171" spans="1:14" hidden="1" x14ac:dyDescent="0.3">
      <c r="A171" s="26"/>
      <c r="B171" s="293">
        <v>33400</v>
      </c>
      <c r="C171" s="293">
        <v>13101</v>
      </c>
      <c r="D171" s="281" t="s">
        <v>868</v>
      </c>
      <c r="E171" s="282">
        <f>IFERROR(VLOOKUP(B171&amp;C171,'C1'!$D$2:$Z$9988,2,FALSE),0)</f>
        <v>0</v>
      </c>
      <c r="F171" s="255">
        <f t="shared" si="4"/>
        <v>0</v>
      </c>
      <c r="G171" s="126"/>
      <c r="H171" s="48">
        <f>IFERROR(VLOOKUP(B171&amp;C171,'C1'!$D$2:$Z$9988,4,FALSE),0)</f>
        <v>33127.949999999997</v>
      </c>
      <c r="I171" s="48">
        <f>IFERROR(VLOOKUP(B171&amp;C171,'C1'!$D$1:$Z$9988,5,FALSE),0)</f>
        <v>33127.949999999997</v>
      </c>
      <c r="J171" s="48">
        <f>IFERROR(VLOOKUP(B171&amp;C171,'C1'!$D$2:$Z$9988,6,FALSE),0)</f>
        <v>23822.17</v>
      </c>
      <c r="K171" s="48">
        <f>IFERROR(VLOOKUP(B171&amp;C171,'C1'!$D$2:$Z$9988,7,FALSE),0)</f>
        <v>23822.17</v>
      </c>
      <c r="L171" s="102">
        <f t="shared" si="5"/>
        <v>-33127.949999999997</v>
      </c>
    </row>
    <row r="172" spans="1:14" x14ac:dyDescent="0.3">
      <c r="A172" s="26"/>
      <c r="B172" s="293">
        <v>33400</v>
      </c>
      <c r="C172" s="293">
        <v>13102</v>
      </c>
      <c r="D172" s="281" t="s">
        <v>1030</v>
      </c>
      <c r="E172" s="282">
        <f>IFERROR(VLOOKUP(B172&amp;C172,'C1'!$D$2:$Z$9988,2,FALSE),0)</f>
        <v>4937.8534499999996</v>
      </c>
      <c r="F172" s="255">
        <f t="shared" si="4"/>
        <v>1</v>
      </c>
      <c r="G172" s="126"/>
      <c r="H172" s="48">
        <f>IFERROR(VLOOKUP(B172&amp;C172,'C1'!$D$2:$Z$9988,4,FALSE),0)</f>
        <v>3680.84</v>
      </c>
      <c r="I172" s="48">
        <f>IFERROR(VLOOKUP(B172&amp;C172,'C1'!$D$1:$Z$9988,5,FALSE),0)</f>
        <v>3680.84</v>
      </c>
      <c r="J172" s="48">
        <f>IFERROR(VLOOKUP(B172&amp;C172,'C1'!$D$2:$Z$9988,6,FALSE),0)</f>
        <v>2659.47</v>
      </c>
      <c r="K172" s="48">
        <f>IFERROR(VLOOKUP(B172&amp;C172,'C1'!$D$2:$Z$9988,7,FALSE),0)</f>
        <v>2659.47</v>
      </c>
      <c r="L172" s="102">
        <f t="shared" si="5"/>
        <v>1257.0134499999995</v>
      </c>
    </row>
    <row r="173" spans="1:14" x14ac:dyDescent="0.3">
      <c r="A173" s="26"/>
      <c r="B173" s="293">
        <v>33400</v>
      </c>
      <c r="C173" s="293">
        <v>15000</v>
      </c>
      <c r="D173" s="281" t="s">
        <v>869</v>
      </c>
      <c r="E173" s="282">
        <f>IFERROR(VLOOKUP(B173&amp;C173,'C1'!$D$2:$Z$9988,2,FALSE),0)</f>
        <v>800</v>
      </c>
      <c r="F173" s="255">
        <f t="shared" si="4"/>
        <v>1</v>
      </c>
      <c r="G173" s="126"/>
      <c r="H173" s="48">
        <f>IFERROR(VLOOKUP(B173&amp;C173,'C1'!$D$2:$Z$9988,4,FALSE),0)</f>
        <v>800</v>
      </c>
      <c r="I173" s="48">
        <f>IFERROR(VLOOKUP(B173&amp;C173,'C1'!$D$1:$Z$9988,5,FALSE),0)</f>
        <v>800</v>
      </c>
      <c r="J173" s="48">
        <f>IFERROR(VLOOKUP(B173&amp;C173,'C1'!$D$2:$Z$9988,6,FALSE),0)</f>
        <v>1000</v>
      </c>
      <c r="K173" s="48">
        <f>IFERROR(VLOOKUP(B173&amp;C173,'C1'!$D$2:$Z$9988,7,FALSE),0)</f>
        <v>1000</v>
      </c>
      <c r="L173" s="119">
        <f t="shared" si="5"/>
        <v>0</v>
      </c>
    </row>
    <row r="174" spans="1:14" x14ac:dyDescent="0.3">
      <c r="A174" s="26"/>
      <c r="B174" s="293">
        <v>33400</v>
      </c>
      <c r="C174" s="293">
        <v>15100</v>
      </c>
      <c r="D174" s="281" t="s">
        <v>870</v>
      </c>
      <c r="E174" s="282">
        <f>IFERROR(VLOOKUP(B174&amp;C174,'C1'!$D$2:$Z$9988,2,FALSE),0)</f>
        <v>400</v>
      </c>
      <c r="F174" s="255">
        <f t="shared" si="4"/>
        <v>1</v>
      </c>
      <c r="G174" s="126"/>
      <c r="H174" s="48">
        <f>IFERROR(VLOOKUP(B174&amp;C174,'C1'!$D$2:$Z$9988,4,FALSE),0)</f>
        <v>400</v>
      </c>
      <c r="I174" s="48">
        <f>IFERROR(VLOOKUP(B174&amp;C174,'C1'!$D$1:$Z$9988,5,FALSE),0)</f>
        <v>400</v>
      </c>
      <c r="J174" s="48">
        <f>IFERROR(VLOOKUP(B174&amp;C174,'C1'!$D$2:$Z$9988,6,FALSE),0)</f>
        <v>0</v>
      </c>
      <c r="K174" s="48">
        <f>IFERROR(VLOOKUP(B174&amp;C174,'C1'!$D$2:$Z$9988,7,FALSE),0)</f>
        <v>0</v>
      </c>
      <c r="L174" s="119">
        <f t="shared" si="5"/>
        <v>0</v>
      </c>
    </row>
    <row r="175" spans="1:14" x14ac:dyDescent="0.3">
      <c r="A175" s="26"/>
      <c r="B175" s="293">
        <v>33400</v>
      </c>
      <c r="C175" s="293">
        <v>16000</v>
      </c>
      <c r="D175" s="281" t="s">
        <v>1031</v>
      </c>
      <c r="E175" s="282">
        <f>IFERROR(VLOOKUP(B175&amp;C175,'C1'!$D$2:$Z$9988,2,FALSE),0)</f>
        <v>17825.884762901249</v>
      </c>
      <c r="F175" s="255">
        <f t="shared" si="4"/>
        <v>1</v>
      </c>
      <c r="G175" s="126"/>
      <c r="H175" s="48">
        <f>IFERROR(VLOOKUP(B175&amp;C175,'C1'!$D$2:$Z$9988,4,FALSE),0)</f>
        <v>11742</v>
      </c>
      <c r="I175" s="48">
        <f>IFERROR(VLOOKUP(B175&amp;C175,'C1'!$D$1:$Z$9988,5,FALSE),0)</f>
        <v>11742</v>
      </c>
      <c r="J175" s="48">
        <f>IFERROR(VLOOKUP(B175&amp;C175,'C1'!$D$2:$Z$9988,6,FALSE),0)</f>
        <v>12640.99</v>
      </c>
      <c r="K175" s="48">
        <f>IFERROR(VLOOKUP(B175&amp;C175,'C1'!$D$2:$Z$9988,7,FALSE),0)</f>
        <v>12640.99</v>
      </c>
      <c r="L175" s="102">
        <f t="shared" si="5"/>
        <v>6083.8847629012489</v>
      </c>
    </row>
    <row r="176" spans="1:14" hidden="1" x14ac:dyDescent="0.3">
      <c r="A176" s="26"/>
      <c r="B176" s="293">
        <v>33400</v>
      </c>
      <c r="C176" s="293">
        <v>16203</v>
      </c>
      <c r="D176" s="281" t="s">
        <v>1032</v>
      </c>
      <c r="E176" s="282">
        <f>IFERROR(VLOOKUP(B176&amp;C176,'C1'!$D$2:$Z$9988,2,FALSE),0)</f>
        <v>0</v>
      </c>
      <c r="F176" s="255">
        <f t="shared" si="4"/>
        <v>0</v>
      </c>
      <c r="G176" s="126"/>
      <c r="H176" s="48">
        <f>IFERROR(VLOOKUP(B176&amp;C176,'C1'!$D$2:$Z$9988,4,FALSE),0)</f>
        <v>0</v>
      </c>
      <c r="I176" s="48">
        <f>IFERROR(VLOOKUP(B176&amp;C176,'C1'!$D$1:$Z$9988,5,FALSE),0)</f>
        <v>0</v>
      </c>
      <c r="J176" s="48">
        <f>IFERROR(VLOOKUP(B176&amp;C176,'C1'!$D$2:$Z$9988,6,FALSE),0)</f>
        <v>0</v>
      </c>
      <c r="K176" s="48">
        <f>IFERROR(VLOOKUP(B176&amp;C176,'C1'!$D$2:$Z$9988,7,FALSE),0)</f>
        <v>0</v>
      </c>
      <c r="L176" s="119">
        <f t="shared" si="5"/>
        <v>0</v>
      </c>
    </row>
    <row r="177" spans="1:12" x14ac:dyDescent="0.3">
      <c r="A177" s="26"/>
      <c r="B177" s="293">
        <v>33410</v>
      </c>
      <c r="C177" s="293">
        <v>12001</v>
      </c>
      <c r="D177" s="281" t="s">
        <v>1158</v>
      </c>
      <c r="E177" s="282">
        <f>IFERROR(VLOOKUP(B177&amp;C177,'C1'!$D$2:$Z$9988,2,FALSE),0)</f>
        <v>15905.348837500002</v>
      </c>
      <c r="F177" s="255">
        <f t="shared" si="4"/>
        <v>1</v>
      </c>
      <c r="G177" s="126"/>
      <c r="H177" s="48">
        <f>IFERROR(VLOOKUP(B177&amp;C177,'C1'!$D$2:$Z$9988,4,FALSE),0)</f>
        <v>0</v>
      </c>
      <c r="I177" s="48">
        <f>IFERROR(VLOOKUP(B177&amp;C177,'C1'!$D$1:$Z$9988,5,FALSE),0)</f>
        <v>0</v>
      </c>
      <c r="J177" s="48">
        <f>IFERROR(VLOOKUP(B177&amp;C177,'C1'!$D$2:$Z$9988,6,FALSE),0)</f>
        <v>15703.02</v>
      </c>
      <c r="K177" s="48">
        <f>IFERROR(VLOOKUP(B177&amp;C177,'C1'!$D$2:$Z$9988,7,FALSE),0)</f>
        <v>15703.02</v>
      </c>
      <c r="L177" s="102">
        <f t="shared" si="5"/>
        <v>15905.348837500002</v>
      </c>
    </row>
    <row r="178" spans="1:12" x14ac:dyDescent="0.3">
      <c r="A178" s="26"/>
      <c r="B178" s="293">
        <v>33410</v>
      </c>
      <c r="C178" s="293">
        <v>12002</v>
      </c>
      <c r="D178" s="281" t="s">
        <v>871</v>
      </c>
      <c r="E178" s="282">
        <f>IFERROR(VLOOKUP(B178&amp;C178,'C1'!$D$2:$Z$9988,2,FALSE),0)</f>
        <v>14182.302825000001</v>
      </c>
      <c r="F178" s="255">
        <f t="shared" si="4"/>
        <v>1</v>
      </c>
      <c r="G178" s="126"/>
      <c r="H178" s="48">
        <f>IFERROR(VLOOKUP(B178&amp;C178,'C1'!$D$2:$Z$9988,4,FALSE),0)</f>
        <v>13838.42</v>
      </c>
      <c r="I178" s="48">
        <f>IFERROR(VLOOKUP(B178&amp;C178,'C1'!$D$1:$Z$9988,5,FALSE),0)</f>
        <v>13838.42</v>
      </c>
      <c r="J178" s="48">
        <f>IFERROR(VLOOKUP(B178&amp;C178,'C1'!$D$2:$Z$9988,6,FALSE),0)</f>
        <v>0</v>
      </c>
      <c r="K178" s="48">
        <f>IFERROR(VLOOKUP(B178&amp;C178,'C1'!$D$2:$Z$9988,7,FALSE),0)</f>
        <v>0</v>
      </c>
      <c r="L178" s="102">
        <f t="shared" si="5"/>
        <v>343.88282500000059</v>
      </c>
    </row>
    <row r="179" spans="1:12" x14ac:dyDescent="0.3">
      <c r="A179" s="26"/>
      <c r="B179" s="293">
        <v>33410</v>
      </c>
      <c r="C179" s="293">
        <v>12100</v>
      </c>
      <c r="D179" s="281" t="s">
        <v>1033</v>
      </c>
      <c r="E179" s="282">
        <f>IFERROR(VLOOKUP(B179&amp;C179,'C1'!$D$2:$Z$9988,2,FALSE),0)</f>
        <v>18853.528662500001</v>
      </c>
      <c r="F179" s="255">
        <f t="shared" si="4"/>
        <v>1</v>
      </c>
      <c r="G179" s="126"/>
      <c r="H179" s="48">
        <f>IFERROR(VLOOKUP(B179&amp;C179,'C1'!$D$2:$Z$9988,4,FALSE),0)</f>
        <v>8583.19</v>
      </c>
      <c r="I179" s="48">
        <f>IFERROR(VLOOKUP(B179&amp;C179,'C1'!$D$1:$Z$9988,5,FALSE),0)</f>
        <v>8583.19</v>
      </c>
      <c r="J179" s="48">
        <f>IFERROR(VLOOKUP(B179&amp;C179,'C1'!$D$2:$Z$9988,6,FALSE),0)</f>
        <v>9584.0499999999993</v>
      </c>
      <c r="K179" s="48">
        <f>IFERROR(VLOOKUP(B179&amp;C179,'C1'!$D$2:$Z$9988,7,FALSE),0)</f>
        <v>9584.0499999999993</v>
      </c>
      <c r="L179" s="102">
        <f t="shared" si="5"/>
        <v>10270.3386625</v>
      </c>
    </row>
    <row r="180" spans="1:12" x14ac:dyDescent="0.3">
      <c r="B180" s="293">
        <v>33410</v>
      </c>
      <c r="C180" s="293">
        <v>12101</v>
      </c>
      <c r="D180" s="281" t="s">
        <v>1034</v>
      </c>
      <c r="E180" s="282">
        <f>IFERROR(VLOOKUP(B180&amp;C180,'C1'!$D$2:$Z$9988,2,FALSE),0)</f>
        <v>1494.64</v>
      </c>
      <c r="F180" s="255">
        <f t="shared" si="4"/>
        <v>1</v>
      </c>
      <c r="G180" s="126"/>
      <c r="H180" s="48">
        <f>IFERROR(VLOOKUP(B180&amp;C180,'C1'!$D$2:$Z$9988,4,FALSE),0)</f>
        <v>0</v>
      </c>
      <c r="I180" s="48">
        <f>IFERROR(VLOOKUP(B180&amp;C180,'C1'!$D$1:$Z$9988,5,FALSE),0)</f>
        <v>0</v>
      </c>
      <c r="J180" s="48">
        <f>IFERROR(VLOOKUP(B180&amp;C180,'C1'!$D$2:$Z$9988,6,FALSE),0)</f>
        <v>1403.16</v>
      </c>
      <c r="K180" s="48">
        <f>IFERROR(VLOOKUP(B180&amp;C180,'C1'!$D$2:$Z$9988,7,FALSE),0)</f>
        <v>1403.16</v>
      </c>
      <c r="L180" s="102">
        <f t="shared" si="5"/>
        <v>1494.64</v>
      </c>
    </row>
    <row r="181" spans="1:12" hidden="1" x14ac:dyDescent="0.3">
      <c r="B181" s="293">
        <v>33410</v>
      </c>
      <c r="C181" s="293">
        <v>13100</v>
      </c>
      <c r="D181" s="281" t="s">
        <v>1035</v>
      </c>
      <c r="E181" s="282">
        <f>IFERROR(VLOOKUP(B181&amp;C181,'C1'!$D$2:$Z$9988,2,FALSE),0)</f>
        <v>0</v>
      </c>
      <c r="F181" s="255">
        <f t="shared" si="4"/>
        <v>0</v>
      </c>
      <c r="G181" s="126"/>
      <c r="H181" s="48">
        <f>IFERROR(VLOOKUP(B181&amp;C181,'C1'!$D$2:$Z$9988,4,FALSE),0)</f>
        <v>27260.52</v>
      </c>
      <c r="I181" s="48">
        <f>IFERROR(VLOOKUP(B181&amp;C181,'C1'!$D$1:$Z$9988,5,FALSE),0)</f>
        <v>27260.52</v>
      </c>
      <c r="J181" s="48">
        <f>IFERROR(VLOOKUP(B181&amp;C181,'C1'!$D$2:$Z$9988,6,FALSE),0)</f>
        <v>0</v>
      </c>
      <c r="K181" s="48">
        <f>IFERROR(VLOOKUP(B181&amp;C181,'C1'!$D$2:$Z$9988,7,FALSE),0)</f>
        <v>0</v>
      </c>
      <c r="L181" s="119">
        <f t="shared" si="5"/>
        <v>-27260.52</v>
      </c>
    </row>
    <row r="182" spans="1:12" hidden="1" x14ac:dyDescent="0.3">
      <c r="B182" s="293">
        <v>33410</v>
      </c>
      <c r="C182" s="293">
        <v>13102</v>
      </c>
      <c r="D182" s="281" t="s">
        <v>872</v>
      </c>
      <c r="E182" s="282">
        <f>IFERROR(VLOOKUP(B182&amp;C182,'C1'!$D$2:$Z$9988,2,FALSE),0)</f>
        <v>0</v>
      </c>
      <c r="F182" s="255">
        <f t="shared" si="4"/>
        <v>0</v>
      </c>
      <c r="G182" s="126"/>
      <c r="H182" s="48">
        <f>IFERROR(VLOOKUP(B182&amp;C182,'C1'!$D$2:$Z$9988,4,FALSE),0)</f>
        <v>0</v>
      </c>
      <c r="I182" s="48">
        <f>IFERROR(VLOOKUP(B182&amp;C182,'C1'!$D$1:$Z$9988,5,FALSE),0)</f>
        <v>0</v>
      </c>
      <c r="J182" s="48">
        <f>IFERROR(VLOOKUP(B182&amp;C182,'C1'!$D$2:$Z$9988,6,FALSE),0)</f>
        <v>0</v>
      </c>
      <c r="K182" s="48">
        <f>IFERROR(VLOOKUP(B182&amp;C182,'C1'!$D$2:$Z$9988,7,FALSE),0)</f>
        <v>0</v>
      </c>
      <c r="L182" s="119">
        <f t="shared" si="5"/>
        <v>0</v>
      </c>
    </row>
    <row r="183" spans="1:12" x14ac:dyDescent="0.3">
      <c r="B183" s="293">
        <v>33410</v>
      </c>
      <c r="C183" s="293">
        <v>15000</v>
      </c>
      <c r="D183" s="281" t="s">
        <v>873</v>
      </c>
      <c r="E183" s="282">
        <f>IFERROR(VLOOKUP(B183&amp;C183,'C1'!$D$2:$Z$9988,2,FALSE),0)</f>
        <v>200</v>
      </c>
      <c r="F183" s="255">
        <f t="shared" si="4"/>
        <v>1</v>
      </c>
      <c r="G183" s="126"/>
      <c r="H183" s="48">
        <f>IFERROR(VLOOKUP(B183&amp;C183,'C1'!$D$2:$Z$9988,4,FALSE),0)</f>
        <v>200</v>
      </c>
      <c r="I183" s="48">
        <f>IFERROR(VLOOKUP(B183&amp;C183,'C1'!$D$1:$Z$9988,5,FALSE),0)</f>
        <v>200</v>
      </c>
      <c r="J183" s="48">
        <f>IFERROR(VLOOKUP(B183&amp;C183,'C1'!$D$2:$Z$9988,6,FALSE),0)</f>
        <v>400</v>
      </c>
      <c r="K183" s="48">
        <f>IFERROR(VLOOKUP(B183&amp;C183,'C1'!$D$2:$Z$9988,7,FALSE),0)</f>
        <v>400</v>
      </c>
      <c r="L183" s="119">
        <f t="shared" si="5"/>
        <v>0</v>
      </c>
    </row>
    <row r="184" spans="1:12" x14ac:dyDescent="0.3">
      <c r="B184" s="293">
        <v>33410</v>
      </c>
      <c r="C184" s="293">
        <v>15100</v>
      </c>
      <c r="D184" s="281" t="s">
        <v>874</v>
      </c>
      <c r="E184" s="282">
        <f>IFERROR(VLOOKUP(B184&amp;C184,'C1'!$D$2:$Z$9988,2,FALSE),0)</f>
        <v>200</v>
      </c>
      <c r="F184" s="255">
        <f t="shared" si="4"/>
        <v>1</v>
      </c>
      <c r="G184" s="126"/>
      <c r="H184" s="48">
        <f>IFERROR(VLOOKUP(B184&amp;C184,'C1'!$D$2:$Z$9988,4,FALSE),0)</f>
        <v>200</v>
      </c>
      <c r="I184" s="48">
        <f>IFERROR(VLOOKUP(B184&amp;C184,'C1'!$D$1:$Z$9988,5,FALSE),0)</f>
        <v>200</v>
      </c>
      <c r="J184" s="48">
        <f>IFERROR(VLOOKUP(B184&amp;C184,'C1'!$D$2:$Z$9988,6,FALSE),0)</f>
        <v>0</v>
      </c>
      <c r="K184" s="48">
        <f>IFERROR(VLOOKUP(B184&amp;C184,'C1'!$D$2:$Z$9988,7,FALSE),0)</f>
        <v>0</v>
      </c>
      <c r="L184" s="119">
        <f t="shared" si="5"/>
        <v>0</v>
      </c>
    </row>
    <row r="185" spans="1:12" x14ac:dyDescent="0.3">
      <c r="B185" s="293">
        <v>33410</v>
      </c>
      <c r="C185" s="293">
        <v>16000</v>
      </c>
      <c r="D185" s="281" t="s">
        <v>1036</v>
      </c>
      <c r="E185" s="282">
        <f>IFERROR(VLOOKUP(B185&amp;C185,'C1'!$D$2:$Z$9988,2,FALSE),0)</f>
        <v>16179.811160259998</v>
      </c>
      <c r="F185" s="255">
        <f t="shared" si="4"/>
        <v>1</v>
      </c>
      <c r="G185" s="126"/>
      <c r="H185" s="48">
        <f>IFERROR(VLOOKUP(B185&amp;C185,'C1'!$D$2:$Z$9988,4,FALSE),0)</f>
        <v>15823.76</v>
      </c>
      <c r="I185" s="48">
        <f>IFERROR(VLOOKUP(B185&amp;C185,'C1'!$D$1:$Z$9988,5,FALSE),0)</f>
        <v>15823.76</v>
      </c>
      <c r="J185" s="48">
        <f>IFERROR(VLOOKUP(B185&amp;C185,'C1'!$D$2:$Z$9988,6,FALSE),0)</f>
        <v>8464.9599999999991</v>
      </c>
      <c r="K185" s="48">
        <f>IFERROR(VLOOKUP(B185&amp;C185,'C1'!$D$2:$Z$9988,7,FALSE),0)</f>
        <v>8464.9599999999991</v>
      </c>
      <c r="L185" s="102">
        <f t="shared" si="5"/>
        <v>356.05116025999814</v>
      </c>
    </row>
    <row r="186" spans="1:12" hidden="1" x14ac:dyDescent="0.3">
      <c r="B186" s="293">
        <v>33410</v>
      </c>
      <c r="C186" s="293">
        <v>16203</v>
      </c>
      <c r="D186" s="281" t="s">
        <v>1037</v>
      </c>
      <c r="E186" s="282">
        <f>IFERROR(VLOOKUP(B186&amp;C186,'C1'!$D$2:$Z$9988,2,FALSE),0)</f>
        <v>0</v>
      </c>
      <c r="F186" s="255">
        <f t="shared" si="4"/>
        <v>0</v>
      </c>
      <c r="G186" s="126"/>
      <c r="H186" s="48">
        <f>IFERROR(VLOOKUP(B186&amp;C186,'C1'!$D$2:$Z$9988,4,FALSE),0)</f>
        <v>0</v>
      </c>
      <c r="I186" s="48">
        <f>IFERROR(VLOOKUP(B186&amp;C186,'C1'!$D$1:$Z$9988,5,FALSE),0)</f>
        <v>0</v>
      </c>
      <c r="J186" s="48">
        <f>IFERROR(VLOOKUP(B186&amp;C186,'C1'!$D$2:$Z$9988,6,FALSE),0)</f>
        <v>0</v>
      </c>
      <c r="K186" s="48">
        <f>IFERROR(VLOOKUP(B186&amp;C186,'C1'!$D$2:$Z$9988,7,FALSE),0)</f>
        <v>0</v>
      </c>
      <c r="L186" s="119">
        <f t="shared" si="5"/>
        <v>0</v>
      </c>
    </row>
    <row r="187" spans="1:12" hidden="1" x14ac:dyDescent="0.3">
      <c r="B187" s="293">
        <v>33411</v>
      </c>
      <c r="C187" s="293">
        <v>15000</v>
      </c>
      <c r="D187" s="281" t="s">
        <v>1162</v>
      </c>
      <c r="E187" s="282">
        <f>IFERROR(VLOOKUP(B187&amp;C187,'C1'!$D$2:$Z$9988,2,FALSE),0)</f>
        <v>0</v>
      </c>
      <c r="F187" s="255">
        <f t="shared" si="4"/>
        <v>0</v>
      </c>
      <c r="G187" s="126"/>
      <c r="H187" s="48">
        <f>IFERROR(VLOOKUP(B187&amp;C187,'C1'!$D$2:$Z$9988,4,FALSE),0)</f>
        <v>0</v>
      </c>
      <c r="I187" s="48">
        <f>IFERROR(VLOOKUP(B187&amp;C187,'C1'!$D$1:$Z$9988,5,FALSE),0)</f>
        <v>0</v>
      </c>
      <c r="J187" s="48">
        <f>IFERROR(VLOOKUP(B187&amp;C187,'C1'!$D$2:$Z$9988,6,FALSE),0)</f>
        <v>1490.63</v>
      </c>
      <c r="K187" s="48">
        <f>IFERROR(VLOOKUP(B187&amp;C187,'C1'!$D$2:$Z$9988,7,FALSE),0)</f>
        <v>1490.63</v>
      </c>
      <c r="L187" s="119">
        <f t="shared" si="5"/>
        <v>0</v>
      </c>
    </row>
    <row r="188" spans="1:12" hidden="1" x14ac:dyDescent="0.3">
      <c r="B188" s="293">
        <v>33411</v>
      </c>
      <c r="C188" s="293">
        <v>12002</v>
      </c>
      <c r="D188" s="281" t="s">
        <v>1163</v>
      </c>
      <c r="E188" s="282">
        <f>IFERROR(VLOOKUP(B188&amp;C188,'C1'!$D$2:$Z$9988,2,FALSE),0)</f>
        <v>0</v>
      </c>
      <c r="F188" s="255">
        <f t="shared" si="4"/>
        <v>0</v>
      </c>
      <c r="G188" s="126"/>
      <c r="H188" s="48">
        <f>IFERROR(VLOOKUP(B188&amp;C188,'C1'!$D$2:$Z$9988,4,FALSE),0)</f>
        <v>0</v>
      </c>
      <c r="I188" s="48">
        <f>IFERROR(VLOOKUP(B188&amp;C188,'C1'!$D$1:$Z$9988,5,FALSE),0)</f>
        <v>0</v>
      </c>
      <c r="J188" s="48">
        <f>IFERROR(VLOOKUP(B188&amp;C188,'C1'!$D$2:$Z$9988,6,FALSE),0)</f>
        <v>17575.009999999998</v>
      </c>
      <c r="K188" s="48">
        <f>IFERROR(VLOOKUP(B188&amp;C188,'C1'!$D$2:$Z$9988,7,FALSE),0)</f>
        <v>17575.009999999998</v>
      </c>
      <c r="L188" s="119">
        <f t="shared" si="5"/>
        <v>0</v>
      </c>
    </row>
    <row r="189" spans="1:12" hidden="1" x14ac:dyDescent="0.3">
      <c r="B189" s="293">
        <v>33411</v>
      </c>
      <c r="C189" s="293">
        <v>12100</v>
      </c>
      <c r="D189" s="281" t="s">
        <v>1164</v>
      </c>
      <c r="E189" s="282">
        <f>IFERROR(VLOOKUP(B189&amp;C189,'C1'!$D$2:$Z$9988,2,FALSE),0)</f>
        <v>0</v>
      </c>
      <c r="F189" s="255">
        <f t="shared" si="4"/>
        <v>0</v>
      </c>
      <c r="G189" s="126"/>
      <c r="H189" s="48">
        <f>IFERROR(VLOOKUP(B189&amp;C189,'C1'!$D$2:$Z$9988,4,FALSE),0)</f>
        <v>0</v>
      </c>
      <c r="I189" s="48">
        <f>IFERROR(VLOOKUP(B189&amp;C189,'C1'!$D$1:$Z$9988,5,FALSE),0)</f>
        <v>0</v>
      </c>
      <c r="J189" s="48">
        <f>IFERROR(VLOOKUP(B189&amp;C189,'C1'!$D$2:$Z$9988,6,FALSE),0)</f>
        <v>0</v>
      </c>
      <c r="K189" s="48">
        <f>IFERROR(VLOOKUP(B189&amp;C189,'C1'!$D$2:$Z$9988,7,FALSE),0)</f>
        <v>0</v>
      </c>
      <c r="L189" s="119">
        <f t="shared" si="5"/>
        <v>0</v>
      </c>
    </row>
    <row r="190" spans="1:12" hidden="1" x14ac:dyDescent="0.3">
      <c r="B190" s="293">
        <v>33411</v>
      </c>
      <c r="C190" s="293">
        <v>16000</v>
      </c>
      <c r="D190" s="281" t="s">
        <v>1165</v>
      </c>
      <c r="E190" s="282">
        <f>IFERROR(VLOOKUP(B190&amp;C190,'C1'!$D$2:$Z$9988,2,FALSE),0)</f>
        <v>0</v>
      </c>
      <c r="F190" s="255">
        <f t="shared" si="4"/>
        <v>0</v>
      </c>
      <c r="G190" s="126"/>
      <c r="H190" s="48">
        <f>IFERROR(VLOOKUP(B190&amp;C190,'C1'!$D$2:$Z$9988,4,FALSE),0)</f>
        <v>0</v>
      </c>
      <c r="I190" s="48">
        <f>IFERROR(VLOOKUP(B190&amp;C190,'C1'!$D$1:$Z$9988,5,FALSE),0)</f>
        <v>10802.24</v>
      </c>
      <c r="J190" s="48">
        <f>IFERROR(VLOOKUP(B190&amp;C190,'C1'!$D$2:$Z$9988,6,FALSE),0)</f>
        <v>6913.31</v>
      </c>
      <c r="K190" s="48">
        <f>IFERROR(VLOOKUP(B190&amp;C190,'C1'!$D$2:$Z$9988,7,FALSE),0)</f>
        <v>6913.31</v>
      </c>
      <c r="L190" s="119">
        <f t="shared" si="5"/>
        <v>0</v>
      </c>
    </row>
    <row r="191" spans="1:12" hidden="1" x14ac:dyDescent="0.3">
      <c r="B191" s="293">
        <v>33800</v>
      </c>
      <c r="C191" s="293">
        <v>12004</v>
      </c>
      <c r="D191" s="281" t="s">
        <v>1166</v>
      </c>
      <c r="E191" s="282">
        <f>IFERROR(VLOOKUP(B191&amp;C191,'C1'!$D$2:$Z$9988,2,FALSE),0)</f>
        <v>0</v>
      </c>
      <c r="F191" s="255">
        <f t="shared" si="4"/>
        <v>0</v>
      </c>
      <c r="G191" s="126"/>
      <c r="H191" s="48">
        <f>IFERROR(VLOOKUP(B191&amp;C191,'C1'!$D$2:$Z$9988,4,FALSE),0)</f>
        <v>0</v>
      </c>
      <c r="I191" s="48">
        <f>IFERROR(VLOOKUP(B191&amp;C191,'C1'!$D$1:$Z$9988,5,FALSE),0)</f>
        <v>0</v>
      </c>
      <c r="J191" s="48">
        <f>IFERROR(VLOOKUP(B191&amp;C191,'C1'!$D$2:$Z$9988,6,FALSE),0)</f>
        <v>394.39</v>
      </c>
      <c r="K191" s="48">
        <f>IFERROR(VLOOKUP(B191&amp;C191,'C1'!$D$2:$Z$9988,7,FALSE),0)</f>
        <v>394.39</v>
      </c>
      <c r="L191" s="119">
        <f t="shared" si="5"/>
        <v>0</v>
      </c>
    </row>
    <row r="192" spans="1:12" hidden="1" x14ac:dyDescent="0.3">
      <c r="B192" s="293">
        <v>33800</v>
      </c>
      <c r="C192" s="293">
        <v>12100</v>
      </c>
      <c r="D192" s="281" t="s">
        <v>1167</v>
      </c>
      <c r="E192" s="282">
        <f>IFERROR(VLOOKUP(B192&amp;C192,'C1'!$D$2:$Z$9988,2,FALSE),0)</f>
        <v>0</v>
      </c>
      <c r="F192" s="255">
        <f t="shared" si="4"/>
        <v>0</v>
      </c>
      <c r="G192" s="126"/>
      <c r="H192" s="48">
        <f>IFERROR(VLOOKUP(B192&amp;C192,'C1'!$D$2:$Z$9988,4,FALSE),0)</f>
        <v>0</v>
      </c>
      <c r="I192" s="48">
        <f>IFERROR(VLOOKUP(B192&amp;C192,'C1'!$D$1:$Z$9988,5,FALSE),0)</f>
        <v>0</v>
      </c>
      <c r="J192" s="48">
        <f>IFERROR(VLOOKUP(B192&amp;C192,'C1'!$D$2:$Z$9988,6,FALSE),0)</f>
        <v>174.38</v>
      </c>
      <c r="K192" s="48">
        <f>IFERROR(VLOOKUP(B192&amp;C192,'C1'!$D$2:$Z$9988,7,FALSE),0)</f>
        <v>174.38</v>
      </c>
      <c r="L192" s="119">
        <f t="shared" si="5"/>
        <v>0</v>
      </c>
    </row>
    <row r="193" spans="2:12" hidden="1" x14ac:dyDescent="0.3">
      <c r="B193" s="293">
        <v>33800</v>
      </c>
      <c r="C193" s="293">
        <v>12101</v>
      </c>
      <c r="D193" s="281" t="s">
        <v>1168</v>
      </c>
      <c r="E193" s="282">
        <f>IFERROR(VLOOKUP(B193&amp;C193,'C1'!$D$2:$Z$9988,2,FALSE),0)</f>
        <v>0</v>
      </c>
      <c r="F193" s="255">
        <f t="shared" si="4"/>
        <v>0</v>
      </c>
      <c r="G193" s="126"/>
      <c r="H193" s="48">
        <f>IFERROR(VLOOKUP(B193&amp;C193,'C1'!$D$2:$Z$9988,4,FALSE),0)</f>
        <v>0</v>
      </c>
      <c r="I193" s="48">
        <f>IFERROR(VLOOKUP(B193&amp;C193,'C1'!$D$1:$Z$9988,5,FALSE),0)</f>
        <v>0</v>
      </c>
      <c r="J193" s="48">
        <f>IFERROR(VLOOKUP(B193&amp;C193,'C1'!$D$2:$Z$9988,6,FALSE),0)</f>
        <v>211.73</v>
      </c>
      <c r="K193" s="48">
        <f>IFERROR(VLOOKUP(B193&amp;C193,'C1'!$D$2:$Z$9988,7,FALSE),0)</f>
        <v>211.73</v>
      </c>
      <c r="L193" s="119">
        <f t="shared" si="5"/>
        <v>0</v>
      </c>
    </row>
    <row r="194" spans="2:12" hidden="1" x14ac:dyDescent="0.3">
      <c r="B194" s="293">
        <v>33800</v>
      </c>
      <c r="C194" s="293">
        <v>16000</v>
      </c>
      <c r="D194" s="281" t="s">
        <v>1169</v>
      </c>
      <c r="E194" s="282">
        <f>IFERROR(VLOOKUP(B194&amp;C194,'C1'!$D$2:$Z$9988,2,FALSE),0)</f>
        <v>0</v>
      </c>
      <c r="F194" s="255">
        <f t="shared" si="4"/>
        <v>0</v>
      </c>
      <c r="G194" s="126"/>
      <c r="H194" s="48">
        <f>IFERROR(VLOOKUP(B194&amp;C194,'C1'!$D$2:$Z$9988,4,FALSE),0)</f>
        <v>0</v>
      </c>
      <c r="I194" s="48">
        <f>IFERROR(VLOOKUP(B194&amp;C194,'C1'!$D$1:$Z$9988,5,FALSE),0)</f>
        <v>0</v>
      </c>
      <c r="J194" s="48">
        <f>IFERROR(VLOOKUP(B194&amp;C194,'C1'!$D$2:$Z$9988,6,FALSE),0)</f>
        <v>489.8</v>
      </c>
      <c r="K194" s="48">
        <f>IFERROR(VLOOKUP(B194&amp;C194,'C1'!$D$2:$Z$9988,7,FALSE),0)</f>
        <v>489.8</v>
      </c>
      <c r="L194" s="119">
        <f t="shared" si="5"/>
        <v>0</v>
      </c>
    </row>
    <row r="195" spans="2:12" x14ac:dyDescent="0.3">
      <c r="B195" s="293">
        <v>34000</v>
      </c>
      <c r="C195" s="293">
        <v>12004</v>
      </c>
      <c r="D195" s="281" t="s">
        <v>1038</v>
      </c>
      <c r="E195" s="282">
        <f>IFERROR(VLOOKUP(B195&amp;C195,'C1'!$D$2:$Z$9988,2,FALSE),0)</f>
        <v>40328.717547813743</v>
      </c>
      <c r="F195" s="255">
        <f t="shared" si="4"/>
        <v>1</v>
      </c>
      <c r="G195" s="126"/>
      <c r="H195" s="48">
        <f>IFERROR(VLOOKUP(B195&amp;C195,'C1'!$D$2:$Z$9988,4,FALSE),0)</f>
        <v>0</v>
      </c>
      <c r="I195" s="48">
        <f>IFERROR(VLOOKUP(B195&amp;C195,'C1'!$D$1:$Z$9988,5,FALSE),0)</f>
        <v>0</v>
      </c>
      <c r="J195" s="48">
        <f>IFERROR(VLOOKUP(B195&amp;C195,'C1'!$D$2:$Z$9988,6,FALSE),0)</f>
        <v>31021.11</v>
      </c>
      <c r="K195" s="48">
        <f>IFERROR(VLOOKUP(B195&amp;C195,'C1'!$D$2:$Z$9988,7,FALSE),0)</f>
        <v>31021.11</v>
      </c>
      <c r="L195" s="102">
        <f t="shared" si="5"/>
        <v>40328.717547813743</v>
      </c>
    </row>
    <row r="196" spans="2:12" hidden="1" x14ac:dyDescent="0.3">
      <c r="B196" s="293">
        <v>34000</v>
      </c>
      <c r="C196" s="293">
        <v>12005</v>
      </c>
      <c r="D196" s="281" t="s">
        <v>875</v>
      </c>
      <c r="E196" s="282">
        <f>IFERROR(VLOOKUP(B196&amp;C196,'C1'!$D$2:$Z$9988,2,FALSE),0)</f>
        <v>0</v>
      </c>
      <c r="F196" s="255">
        <f t="shared" si="4"/>
        <v>0</v>
      </c>
      <c r="G196" s="126"/>
      <c r="H196" s="48">
        <f>IFERROR(VLOOKUP(B196&amp;C196,'C1'!$D$2:$Z$9988,4,FALSE),0)</f>
        <v>21840.44</v>
      </c>
      <c r="I196" s="48">
        <f>IFERROR(VLOOKUP(B196&amp;C196,'C1'!$D$1:$Z$9988,5,FALSE),0)</f>
        <v>21840.44</v>
      </c>
      <c r="J196" s="48">
        <f>IFERROR(VLOOKUP(B196&amp;C196,'C1'!$D$2:$Z$9988,6,FALSE),0)</f>
        <v>0</v>
      </c>
      <c r="K196" s="48">
        <f>IFERROR(VLOOKUP(B196&amp;C196,'C1'!$D$2:$Z$9988,7,FALSE),0)</f>
        <v>0</v>
      </c>
      <c r="L196" s="119">
        <f t="shared" si="5"/>
        <v>-21840.44</v>
      </c>
    </row>
    <row r="197" spans="2:12" x14ac:dyDescent="0.3">
      <c r="B197" s="293">
        <v>34000</v>
      </c>
      <c r="C197" s="293">
        <v>12006</v>
      </c>
      <c r="D197" s="281" t="s">
        <v>1039</v>
      </c>
      <c r="E197" s="282">
        <f>IFERROR(VLOOKUP(B197&amp;C197,'C1'!$D$2:$Z$9988,2,FALSE),0)</f>
        <v>309.00982499999998</v>
      </c>
      <c r="F197" s="255">
        <f t="shared" si="4"/>
        <v>1</v>
      </c>
      <c r="G197" s="126"/>
      <c r="H197" s="48">
        <f>IFERROR(VLOOKUP(B197&amp;C197,'C1'!$D$2:$Z$9988,4,FALSE),0)</f>
        <v>0</v>
      </c>
      <c r="I197" s="48">
        <f>IFERROR(VLOOKUP(B197&amp;C197,'C1'!$D$1:$Z$9988,5,FALSE),0)</f>
        <v>0</v>
      </c>
      <c r="J197" s="48">
        <f>IFERROR(VLOOKUP(B197&amp;C197,'C1'!$D$2:$Z$9988,6,FALSE),0)</f>
        <v>266.81</v>
      </c>
      <c r="K197" s="48">
        <f>IFERROR(VLOOKUP(B197&amp;C197,'C1'!$D$2:$Z$9988,7,FALSE),0)</f>
        <v>266.81</v>
      </c>
      <c r="L197" s="102">
        <f t="shared" si="5"/>
        <v>309.00982499999998</v>
      </c>
    </row>
    <row r="198" spans="2:12" x14ac:dyDescent="0.3">
      <c r="B198" s="293">
        <v>34000</v>
      </c>
      <c r="C198" s="293">
        <v>12100</v>
      </c>
      <c r="D198" s="281" t="s">
        <v>876</v>
      </c>
      <c r="E198" s="282">
        <f>IFERROR(VLOOKUP(B198&amp;C198,'C1'!$D$2:$Z$9988,2,FALSE),0)</f>
        <v>20555.45631192375</v>
      </c>
      <c r="F198" s="255">
        <f t="shared" si="4"/>
        <v>1</v>
      </c>
      <c r="G198" s="126"/>
      <c r="H198" s="48">
        <f>IFERROR(VLOOKUP(B198&amp;C198,'C1'!$D$2:$Z$9988,4,FALSE),0)</f>
        <v>14842.53</v>
      </c>
      <c r="I198" s="48">
        <f>IFERROR(VLOOKUP(B198&amp;C198,'C1'!$D$1:$Z$9988,5,FALSE),0)</f>
        <v>14842.53</v>
      </c>
      <c r="J198" s="48">
        <f>IFERROR(VLOOKUP(B198&amp;C198,'C1'!$D$2:$Z$9988,6,FALSE),0)</f>
        <v>13026.32</v>
      </c>
      <c r="K198" s="48">
        <f>IFERROR(VLOOKUP(B198&amp;C198,'C1'!$D$2:$Z$9988,7,FALSE),0)</f>
        <v>13026.32</v>
      </c>
      <c r="L198" s="102">
        <f t="shared" si="5"/>
        <v>5712.9263119237494</v>
      </c>
    </row>
    <row r="199" spans="2:12" x14ac:dyDescent="0.3">
      <c r="B199" s="293">
        <v>34000</v>
      </c>
      <c r="C199" s="293">
        <v>12101</v>
      </c>
      <c r="D199" s="281" t="s">
        <v>877</v>
      </c>
      <c r="E199" s="282">
        <f>IFERROR(VLOOKUP(B199&amp;C199,'C1'!$D$2:$Z$9988,2,FALSE),0)</f>
        <v>15930.60175727451</v>
      </c>
      <c r="F199" s="255">
        <f t="shared" ref="F199:F262" si="6">IF(E199=0,0,1)</f>
        <v>1</v>
      </c>
      <c r="G199" s="126"/>
      <c r="H199" s="48">
        <f>IFERROR(VLOOKUP(B199&amp;C199,'C1'!$D$2:$Z$9988,4,FALSE),0)</f>
        <v>7841.82</v>
      </c>
      <c r="I199" s="48">
        <f>IFERROR(VLOOKUP(B199&amp;C199,'C1'!$D$1:$Z$9988,5,FALSE),0)</f>
        <v>7841.82</v>
      </c>
      <c r="J199" s="48">
        <f>IFERROR(VLOOKUP(B199&amp;C199,'C1'!$D$2:$Z$9988,6,FALSE),0)</f>
        <v>10810.47</v>
      </c>
      <c r="K199" s="48">
        <f>IFERROR(VLOOKUP(B199&amp;C199,'C1'!$D$2:$Z$9988,7,FALSE),0)</f>
        <v>10810.47</v>
      </c>
      <c r="L199" s="102">
        <f t="shared" si="5"/>
        <v>8088.7817572745098</v>
      </c>
    </row>
    <row r="200" spans="2:12" x14ac:dyDescent="0.3">
      <c r="B200" s="293">
        <v>34000</v>
      </c>
      <c r="C200" s="293">
        <v>13000</v>
      </c>
      <c r="D200" s="281" t="s">
        <v>878</v>
      </c>
      <c r="E200" s="282">
        <f>IFERROR(VLOOKUP(B200&amp;C200,'C1'!$D$2:$Z$9988,2,FALSE),0)</f>
        <v>189429.11712377451</v>
      </c>
      <c r="F200" s="255">
        <f t="shared" si="6"/>
        <v>1</v>
      </c>
      <c r="G200" s="126"/>
      <c r="H200" s="48">
        <f>IFERROR(VLOOKUP(B200&amp;C200,'C1'!$D$2:$Z$9988,4,FALSE),0)</f>
        <v>142105.57999999999</v>
      </c>
      <c r="I200" s="48">
        <f>IFERROR(VLOOKUP(B200&amp;C200,'C1'!$D$1:$Z$9988,5,FALSE),0)</f>
        <v>142105.57999999999</v>
      </c>
      <c r="J200" s="48">
        <f>IFERROR(VLOOKUP(B200&amp;C200,'C1'!$D$2:$Z$9988,6,FALSE),0)</f>
        <v>33266.959999999999</v>
      </c>
      <c r="K200" s="48">
        <f>IFERROR(VLOOKUP(B200&amp;C200,'C1'!$D$2:$Z$9988,7,FALSE),0)</f>
        <v>33266.959999999999</v>
      </c>
      <c r="L200" s="102">
        <f t="shared" ref="L200:L263" si="7">E200-H200</f>
        <v>47323.537123774528</v>
      </c>
    </row>
    <row r="201" spans="2:12" x14ac:dyDescent="0.3">
      <c r="B201" s="293">
        <v>34000</v>
      </c>
      <c r="C201" s="293">
        <v>13002</v>
      </c>
      <c r="D201" s="281" t="s">
        <v>880</v>
      </c>
      <c r="E201" s="282">
        <f>IFERROR(VLOOKUP(B201&amp;C201,'C1'!$D$2:$Z$9988,2,FALSE),0)</f>
        <v>4017.1277249999998</v>
      </c>
      <c r="F201" s="255">
        <f t="shared" si="6"/>
        <v>1</v>
      </c>
      <c r="G201" s="126"/>
      <c r="H201" s="48">
        <f>IFERROR(VLOOKUP(B201&amp;C201,'C1'!$D$2:$Z$9988,4,FALSE),0)</f>
        <v>3315.4</v>
      </c>
      <c r="I201" s="48">
        <f>IFERROR(VLOOKUP(B201&amp;C201,'C1'!$D$1:$Z$9988,5,FALSE),0)</f>
        <v>3315.4</v>
      </c>
      <c r="J201" s="48">
        <f>IFERROR(VLOOKUP(B201&amp;C201,'C1'!$D$2:$Z$9988,6,FALSE),0)</f>
        <v>1355.15</v>
      </c>
      <c r="K201" s="48">
        <f>IFERROR(VLOOKUP(B201&amp;C201,'C1'!$D$2:$Z$9988,7,FALSE),0)</f>
        <v>1355.15</v>
      </c>
      <c r="L201" s="102">
        <f t="shared" si="7"/>
        <v>701.72772499999974</v>
      </c>
    </row>
    <row r="202" spans="2:12" x14ac:dyDescent="0.3">
      <c r="B202" s="293">
        <v>34000</v>
      </c>
      <c r="C202" s="293">
        <v>13001</v>
      </c>
      <c r="D202" s="281" t="s">
        <v>879</v>
      </c>
      <c r="E202" s="282">
        <f>IFERROR(VLOOKUP(B202&amp;C202,'C1'!$D$2:$Z$9988,2,FALSE),0)</f>
        <v>1000</v>
      </c>
      <c r="F202" s="255">
        <f t="shared" si="6"/>
        <v>1</v>
      </c>
      <c r="G202" s="126"/>
      <c r="H202" s="48">
        <f>IFERROR(VLOOKUP(B202&amp;C202,'C1'!$D$2:$Z$9988,4,FALSE),0)</f>
        <v>1000</v>
      </c>
      <c r="I202" s="48">
        <f>IFERROR(VLOOKUP(B202&amp;C202,'C1'!$D$1:$Z$9988,5,FALSE),0)</f>
        <v>1000</v>
      </c>
      <c r="J202" s="48">
        <f>IFERROR(VLOOKUP(B202&amp;C202,'C1'!$D$2:$Z$9988,6,FALSE),0)</f>
        <v>50.49</v>
      </c>
      <c r="K202" s="48">
        <f>IFERROR(VLOOKUP(B202&amp;C202,'C1'!$D$2:$Z$9988,7,FALSE),0)</f>
        <v>50.49</v>
      </c>
      <c r="L202" s="119">
        <f t="shared" si="7"/>
        <v>0</v>
      </c>
    </row>
    <row r="203" spans="2:12" hidden="1" x14ac:dyDescent="0.3">
      <c r="B203" s="293">
        <v>34000</v>
      </c>
      <c r="C203" s="293">
        <v>13100</v>
      </c>
      <c r="D203" s="281" t="s">
        <v>1170</v>
      </c>
      <c r="E203" s="282">
        <f>IFERROR(VLOOKUP(B203&amp;C203,'C1'!$D$2:$Z$9988,2,FALSE),0)</f>
        <v>0</v>
      </c>
      <c r="F203" s="255">
        <f t="shared" si="6"/>
        <v>0</v>
      </c>
      <c r="G203" s="126"/>
      <c r="H203" s="48">
        <f>IFERROR(VLOOKUP(B203&amp;C203,'C1'!$D$2:$Z$9988,4,FALSE),0)</f>
        <v>0</v>
      </c>
      <c r="I203" s="48">
        <f>IFERROR(VLOOKUP(B203&amp;C203,'C1'!$D$1:$Z$9988,5,FALSE),0)</f>
        <v>0</v>
      </c>
      <c r="J203" s="48">
        <f>IFERROR(VLOOKUP(B203&amp;C203,'C1'!$D$2:$Z$9988,6,FALSE),0)</f>
        <v>33.659999999999997</v>
      </c>
      <c r="K203" s="48">
        <f>IFERROR(VLOOKUP(B203&amp;C203,'C1'!$D$2:$Z$9988,7,FALSE),0)</f>
        <v>33.659999999999997</v>
      </c>
      <c r="L203" s="119">
        <f t="shared" si="7"/>
        <v>0</v>
      </c>
    </row>
    <row r="204" spans="2:12" hidden="1" x14ac:dyDescent="0.3">
      <c r="B204" s="293">
        <v>34000</v>
      </c>
      <c r="C204" s="293">
        <v>13101</v>
      </c>
      <c r="D204" s="281" t="s">
        <v>1215</v>
      </c>
      <c r="E204" s="282">
        <f>IFERROR(VLOOKUP(B204&amp;C204,'C1'!$D$2:$Z$9988,2,FALSE),0)</f>
        <v>0</v>
      </c>
      <c r="F204" s="255">
        <f t="shared" si="6"/>
        <v>0</v>
      </c>
      <c r="G204" s="126"/>
      <c r="H204" s="48">
        <f>IFERROR(VLOOKUP(B204&amp;C204,'C1'!$D$2:$Z$9988,4,FALSE),0)</f>
        <v>0</v>
      </c>
      <c r="I204" s="48">
        <f>IFERROR(VLOOKUP(B204&amp;C204,'C1'!$D$1:$Z$9988,5,FALSE),0)</f>
        <v>35197.760000000002</v>
      </c>
      <c r="J204" s="48">
        <f>IFERROR(VLOOKUP(B204&amp;C204,'C1'!$D$2:$Z$9988,6,FALSE),0)</f>
        <v>68676.69</v>
      </c>
      <c r="K204" s="48">
        <f>IFERROR(VLOOKUP(B204&amp;C204,'C1'!$D$2:$Z$9988,7,FALSE),0)</f>
        <v>68676.69</v>
      </c>
      <c r="L204" s="119">
        <f t="shared" si="7"/>
        <v>0</v>
      </c>
    </row>
    <row r="205" spans="2:12" hidden="1" x14ac:dyDescent="0.3">
      <c r="B205" s="293">
        <v>34000</v>
      </c>
      <c r="C205" s="293">
        <v>13102</v>
      </c>
      <c r="D205" s="281" t="s">
        <v>881</v>
      </c>
      <c r="E205" s="282">
        <f>IFERROR(VLOOKUP(B205&amp;C205,'C1'!$D$2:$Z$9988,2,FALSE),0)</f>
        <v>0</v>
      </c>
      <c r="F205" s="255">
        <f t="shared" si="6"/>
        <v>0</v>
      </c>
      <c r="G205" s="126"/>
      <c r="H205" s="48">
        <f>IFERROR(VLOOKUP(B205&amp;C205,'C1'!$D$2:$Z$9988,4,FALSE),0)</f>
        <v>0</v>
      </c>
      <c r="I205" s="48">
        <f>IFERROR(VLOOKUP(B205&amp;C205,'C1'!$D$1:$Z$9988,5,FALSE),0)</f>
        <v>0</v>
      </c>
      <c r="J205" s="48">
        <f>IFERROR(VLOOKUP(B205&amp;C205,'C1'!$D$2:$Z$9988,6,FALSE),0)</f>
        <v>2750.27</v>
      </c>
      <c r="K205" s="48">
        <f>IFERROR(VLOOKUP(B205&amp;C205,'C1'!$D$2:$Z$9988,7,FALSE),0)</f>
        <v>2750.27</v>
      </c>
      <c r="L205" s="119">
        <f t="shared" si="7"/>
        <v>0</v>
      </c>
    </row>
    <row r="206" spans="2:12" hidden="1" x14ac:dyDescent="0.3">
      <c r="B206" s="293">
        <v>34000</v>
      </c>
      <c r="C206" s="293">
        <v>13104</v>
      </c>
      <c r="D206" s="281" t="s">
        <v>879</v>
      </c>
      <c r="E206" s="282">
        <v>0</v>
      </c>
      <c r="F206" s="255">
        <f t="shared" si="6"/>
        <v>0</v>
      </c>
      <c r="G206" s="126"/>
      <c r="H206" s="48">
        <f>IFERROR(VLOOKUP(B206&amp;C206,'C1'!$D$2:$Z$9988,4,FALSE),0)</f>
        <v>0</v>
      </c>
      <c r="I206" s="48">
        <f>IFERROR(VLOOKUP(B206&amp;C206,'C1'!$D$1:$Z$9988,5,FALSE),0)</f>
        <v>0</v>
      </c>
      <c r="J206" s="48">
        <f>IFERROR(VLOOKUP(B206&amp;C206,'C1'!$D$2:$Z$9988,6,FALSE),0)</f>
        <v>248.49</v>
      </c>
      <c r="K206" s="48">
        <f>IFERROR(VLOOKUP(B206&amp;C206,'C1'!$D$2:$Z$9988,7,FALSE),0)</f>
        <v>248.49</v>
      </c>
      <c r="L206" s="119">
        <f t="shared" si="7"/>
        <v>0</v>
      </c>
    </row>
    <row r="207" spans="2:12" x14ac:dyDescent="0.3">
      <c r="B207" s="293">
        <v>34000</v>
      </c>
      <c r="C207" s="293">
        <v>15000</v>
      </c>
      <c r="D207" s="281" t="s">
        <v>882</v>
      </c>
      <c r="E207" s="282">
        <f>IFERROR(VLOOKUP(B207&amp;C207,'C1'!$D$2:$Z$9988,2,FALSE),0)</f>
        <v>6000</v>
      </c>
      <c r="F207" s="255">
        <f t="shared" si="6"/>
        <v>1</v>
      </c>
      <c r="G207" s="126"/>
      <c r="H207" s="48">
        <f>IFERROR(VLOOKUP(B207&amp;C207,'C1'!$D$2:$Z$9988,4,FALSE),0)</f>
        <v>500</v>
      </c>
      <c r="I207" s="48">
        <f>IFERROR(VLOOKUP(B207&amp;C207,'C1'!$D$1:$Z$9988,5,FALSE),0)</f>
        <v>500</v>
      </c>
      <c r="J207" s="48">
        <f>IFERROR(VLOOKUP(B207&amp;C207,'C1'!$D$2:$Z$9988,6,FALSE),0)</f>
        <v>5244.12</v>
      </c>
      <c r="K207" s="48">
        <f>IFERROR(VLOOKUP(B207&amp;C207,'C1'!$D$2:$Z$9988,7,FALSE),0)</f>
        <v>5244.12</v>
      </c>
      <c r="L207" s="102">
        <f t="shared" si="7"/>
        <v>5500</v>
      </c>
    </row>
    <row r="208" spans="2:12" hidden="1" x14ac:dyDescent="0.3">
      <c r="B208" s="293">
        <v>34000</v>
      </c>
      <c r="C208" s="293">
        <v>15100</v>
      </c>
      <c r="D208" s="281" t="s">
        <v>1174</v>
      </c>
      <c r="E208" s="282">
        <f>IFERROR(VLOOKUP(B208&amp;C208,'C1'!$D$2:$Z$9988,2,FALSE),0)</f>
        <v>0</v>
      </c>
      <c r="F208" s="255">
        <f t="shared" si="6"/>
        <v>0</v>
      </c>
      <c r="G208" s="126"/>
      <c r="H208" s="48">
        <f>IFERROR(VLOOKUP(B208&amp;C208,'C1'!$D$2:$Z$9988,4,FALSE),0)</f>
        <v>0</v>
      </c>
      <c r="I208" s="48">
        <f>IFERROR(VLOOKUP(B208&amp;C208,'C1'!$D$1:$Z$9988,5,FALSE),0)</f>
        <v>0</v>
      </c>
      <c r="J208" s="48">
        <f>IFERROR(VLOOKUP(B208&amp;C208,'C1'!$D$2:$Z$9988,6,FALSE),0)</f>
        <v>29.95</v>
      </c>
      <c r="K208" s="48">
        <f>IFERROR(VLOOKUP(B208&amp;C208,'C1'!$D$2:$Z$9988,7,FALSE),0)</f>
        <v>29.95</v>
      </c>
      <c r="L208" s="119">
        <f t="shared" si="7"/>
        <v>0</v>
      </c>
    </row>
    <row r="209" spans="2:12" hidden="1" x14ac:dyDescent="0.3">
      <c r="B209" s="293">
        <v>34000</v>
      </c>
      <c r="C209" s="293">
        <v>16203</v>
      </c>
      <c r="D209" s="281" t="s">
        <v>1040</v>
      </c>
      <c r="E209" s="282">
        <f>IFERROR(VLOOKUP(B209&amp;C209,'C1'!$D$2:$Z$9988,2,FALSE),0)</f>
        <v>0</v>
      </c>
      <c r="F209" s="255">
        <f t="shared" si="6"/>
        <v>0</v>
      </c>
      <c r="G209" s="126"/>
      <c r="H209" s="48">
        <f>IFERROR(VLOOKUP(B209&amp;C209,'C1'!$D$2:$Z$9988,4,FALSE),0)</f>
        <v>0</v>
      </c>
      <c r="I209" s="48">
        <f>IFERROR(VLOOKUP(B209&amp;C209,'C1'!$D$1:$Z$9988,5,FALSE),0)</f>
        <v>0</v>
      </c>
      <c r="J209" s="48">
        <f>IFERROR(VLOOKUP(B209&amp;C209,'C1'!$D$2:$Z$9988,6,FALSE),0)</f>
        <v>0</v>
      </c>
      <c r="K209" s="48">
        <f>IFERROR(VLOOKUP(B209&amp;C209,'C1'!$D$2:$Z$9988,7,FALSE),0)</f>
        <v>0</v>
      </c>
      <c r="L209" s="119">
        <f t="shared" si="7"/>
        <v>0</v>
      </c>
    </row>
    <row r="210" spans="2:12" x14ac:dyDescent="0.3">
      <c r="B210" s="293">
        <v>34000</v>
      </c>
      <c r="C210" s="293">
        <v>16000</v>
      </c>
      <c r="D210" s="281" t="s">
        <v>883</v>
      </c>
      <c r="E210" s="282">
        <f>IFERROR(VLOOKUP(B210&amp;C210,'C1'!$D$2:$Z$9988,2,FALSE),0)</f>
        <v>81607.370400496991</v>
      </c>
      <c r="F210" s="255">
        <f t="shared" si="6"/>
        <v>1</v>
      </c>
      <c r="G210" s="126"/>
      <c r="H210" s="48">
        <f>IFERROR(VLOOKUP(B210&amp;C210,'C1'!$D$2:$Z$9988,4,FALSE),0)</f>
        <v>61240.52</v>
      </c>
      <c r="I210" s="48">
        <f>IFERROR(VLOOKUP(B210&amp;C210,'C1'!$D$1:$Z$9988,5,FALSE),0)</f>
        <v>61240.52</v>
      </c>
      <c r="J210" s="48">
        <f>IFERROR(VLOOKUP(B210&amp;C210,'C1'!$D$2:$Z$9988,6,FALSE),0)</f>
        <v>54381.27</v>
      </c>
      <c r="K210" s="48">
        <f>IFERROR(VLOOKUP(B210&amp;C210,'C1'!$D$2:$Z$9988,7,FALSE),0)</f>
        <v>54381.27</v>
      </c>
      <c r="L210" s="102">
        <f t="shared" si="7"/>
        <v>20366.850400496995</v>
      </c>
    </row>
    <row r="211" spans="2:12" x14ac:dyDescent="0.3">
      <c r="B211" s="293">
        <v>34100</v>
      </c>
      <c r="C211" s="293">
        <v>12001</v>
      </c>
      <c r="D211" s="281" t="s">
        <v>884</v>
      </c>
      <c r="E211" s="282">
        <f>IFERROR(VLOOKUP(B211&amp;C211,'C1'!$D$2:$Z$9988,2,FALSE),0)</f>
        <v>15905.348837500002</v>
      </c>
      <c r="F211" s="255">
        <f t="shared" si="6"/>
        <v>1</v>
      </c>
      <c r="G211" s="126"/>
      <c r="H211" s="48">
        <f>IFERROR(VLOOKUP(B211&amp;C211,'C1'!$D$2:$Z$9988,4,FALSE),0)</f>
        <v>15519.68</v>
      </c>
      <c r="I211" s="48">
        <f>IFERROR(VLOOKUP(B211&amp;C211,'C1'!$D$1:$Z$9988,5,FALSE),0)</f>
        <v>15519.68</v>
      </c>
      <c r="J211" s="48">
        <f>IFERROR(VLOOKUP(B211&amp;C211,'C1'!$D$2:$Z$9988,6,FALSE),0)</f>
        <v>15513.5</v>
      </c>
      <c r="K211" s="48">
        <f>IFERROR(VLOOKUP(B211&amp;C211,'C1'!$D$2:$Z$9988,7,FALSE),0)</f>
        <v>15513.5</v>
      </c>
      <c r="L211" s="102">
        <f t="shared" si="7"/>
        <v>385.66883750000125</v>
      </c>
    </row>
    <row r="212" spans="2:12" x14ac:dyDescent="0.3">
      <c r="B212" s="293">
        <v>34100</v>
      </c>
      <c r="C212" s="293">
        <v>12006</v>
      </c>
      <c r="D212" s="281" t="s">
        <v>885</v>
      </c>
      <c r="E212" s="282">
        <f>IFERROR(VLOOKUP(B212&amp;C212,'C1'!$D$2:$Z$9988,2,FALSE),0)</f>
        <v>1195.3380874999998</v>
      </c>
      <c r="F212" s="255">
        <f t="shared" si="6"/>
        <v>1</v>
      </c>
      <c r="G212" s="126"/>
      <c r="H212" s="48">
        <f>IFERROR(VLOOKUP(B212&amp;C212,'C1'!$D$2:$Z$9988,4,FALSE),0)</f>
        <v>864.64</v>
      </c>
      <c r="I212" s="48">
        <f>IFERROR(VLOOKUP(B212&amp;C212,'C1'!$D$1:$Z$9988,5,FALSE),0)</f>
        <v>864.64</v>
      </c>
      <c r="J212" s="48">
        <f>IFERROR(VLOOKUP(B212&amp;C212,'C1'!$D$2:$Z$9988,6,FALSE),0)</f>
        <v>601.29999999999995</v>
      </c>
      <c r="K212" s="48">
        <f>IFERROR(VLOOKUP(B212&amp;C212,'C1'!$D$2:$Z$9988,7,FALSE),0)</f>
        <v>601.29999999999995</v>
      </c>
      <c r="L212" s="102">
        <f t="shared" si="7"/>
        <v>330.69808749999982</v>
      </c>
    </row>
    <row r="213" spans="2:12" x14ac:dyDescent="0.3">
      <c r="B213" s="293">
        <v>34100</v>
      </c>
      <c r="C213" s="293">
        <v>12100</v>
      </c>
      <c r="D213" s="281" t="s">
        <v>886</v>
      </c>
      <c r="E213" s="282">
        <f>IFERROR(VLOOKUP(B213&amp;C213,'C1'!$D$2:$Z$9988,2,FALSE),0)</f>
        <v>10057.1078125</v>
      </c>
      <c r="F213" s="255">
        <f t="shared" si="6"/>
        <v>1</v>
      </c>
      <c r="G213" s="126"/>
      <c r="H213" s="48">
        <f>IFERROR(VLOOKUP(B213&amp;C213,'C1'!$D$2:$Z$9988,4,FALSE),0)</f>
        <v>9813.27</v>
      </c>
      <c r="I213" s="48">
        <f>IFERROR(VLOOKUP(B213&amp;C213,'C1'!$D$1:$Z$9988,5,FALSE),0)</f>
        <v>9813.27</v>
      </c>
      <c r="J213" s="48">
        <f>IFERROR(VLOOKUP(B213&amp;C213,'C1'!$D$2:$Z$9988,6,FALSE),0)</f>
        <v>9785.32</v>
      </c>
      <c r="K213" s="48">
        <f>IFERROR(VLOOKUP(B213&amp;C213,'C1'!$D$2:$Z$9988,7,FALSE),0)</f>
        <v>9785.32</v>
      </c>
      <c r="L213" s="102">
        <f t="shared" si="7"/>
        <v>243.83781249999993</v>
      </c>
    </row>
    <row r="214" spans="2:12" x14ac:dyDescent="0.3">
      <c r="B214" s="293">
        <v>34100</v>
      </c>
      <c r="C214" s="293">
        <v>12101</v>
      </c>
      <c r="D214" s="281" t="s">
        <v>887</v>
      </c>
      <c r="E214" s="282">
        <f>IFERROR(VLOOKUP(B214&amp;C214,'C1'!$D$2:$Z$9988,2,FALSE),0)</f>
        <v>8408.413333333332</v>
      </c>
      <c r="F214" s="255">
        <f t="shared" si="6"/>
        <v>1</v>
      </c>
      <c r="G214" s="126"/>
      <c r="H214" s="48">
        <f>IFERROR(VLOOKUP(B214&amp;C214,'C1'!$D$2:$Z$9988,4,FALSE),0)</f>
        <v>7642.18</v>
      </c>
      <c r="I214" s="48">
        <f>IFERROR(VLOOKUP(B214&amp;C214,'C1'!$D$1:$Z$9988,5,FALSE),0)</f>
        <v>7642.18</v>
      </c>
      <c r="J214" s="48">
        <f>IFERROR(VLOOKUP(B214&amp;C214,'C1'!$D$2:$Z$9988,6,FALSE),0)</f>
        <v>7660.18</v>
      </c>
      <c r="K214" s="48">
        <f>IFERROR(VLOOKUP(B214&amp;C214,'C1'!$D$2:$Z$9988,7,FALSE),0)</f>
        <v>7660.18</v>
      </c>
      <c r="L214" s="102">
        <f t="shared" si="7"/>
        <v>766.23333333333176</v>
      </c>
    </row>
    <row r="215" spans="2:12" hidden="1" x14ac:dyDescent="0.3">
      <c r="B215" s="293">
        <v>34100</v>
      </c>
      <c r="C215" s="293">
        <v>15000</v>
      </c>
      <c r="D215" s="281" t="s">
        <v>1175</v>
      </c>
      <c r="E215" s="282">
        <f>IFERROR(VLOOKUP(B215&amp;C215,'C1'!$D$2:$Z$9988,2,FALSE),0)</f>
        <v>0</v>
      </c>
      <c r="F215" s="255">
        <f t="shared" si="6"/>
        <v>0</v>
      </c>
      <c r="G215" s="126"/>
      <c r="H215" s="48">
        <f>IFERROR(VLOOKUP(B215&amp;C215,'C1'!$D$2:$Z$9988,4,FALSE),0)</f>
        <v>0</v>
      </c>
      <c r="I215" s="48">
        <f>IFERROR(VLOOKUP(B215&amp;C215,'C1'!$D$1:$Z$9988,5,FALSE),0)</f>
        <v>0</v>
      </c>
      <c r="J215" s="48">
        <f>IFERROR(VLOOKUP(B215&amp;C215,'C1'!$D$2:$Z$9988,6,FALSE),0)</f>
        <v>600</v>
      </c>
      <c r="K215" s="48">
        <f>IFERROR(VLOOKUP(B215&amp;C215,'C1'!$D$2:$Z$9988,7,FALSE),0)</f>
        <v>600</v>
      </c>
      <c r="L215" s="119">
        <f t="shared" si="7"/>
        <v>0</v>
      </c>
    </row>
    <row r="216" spans="2:12" x14ac:dyDescent="0.3">
      <c r="B216" s="293">
        <v>34100</v>
      </c>
      <c r="C216" s="293">
        <v>16000</v>
      </c>
      <c r="D216" s="281" t="s">
        <v>1041</v>
      </c>
      <c r="E216" s="282">
        <f>IFERROR(VLOOKUP(B216&amp;C216,'C1'!$D$2:$Z$9988,2,FALSE),0)</f>
        <v>11237.667223789998</v>
      </c>
      <c r="F216" s="255">
        <f t="shared" si="6"/>
        <v>1</v>
      </c>
      <c r="G216" s="126"/>
      <c r="H216" s="48">
        <f>IFERROR(VLOOKUP(B216&amp;C216,'C1'!$D$2:$Z$9988,4,FALSE),0)</f>
        <v>10777.97</v>
      </c>
      <c r="I216" s="48">
        <f>IFERROR(VLOOKUP(B216&amp;C216,'C1'!$D$1:$Z$9988,5,FALSE),0)</f>
        <v>10777.97</v>
      </c>
      <c r="J216" s="48">
        <f>IFERROR(VLOOKUP(B216&amp;C216,'C1'!$D$2:$Z$9988,6,FALSE),0)</f>
        <v>10967.28</v>
      </c>
      <c r="K216" s="48">
        <f>IFERROR(VLOOKUP(B216&amp;C216,'C1'!$D$2:$Z$9988,7,FALSE),0)</f>
        <v>10967.28</v>
      </c>
      <c r="L216" s="102">
        <f t="shared" si="7"/>
        <v>459.69722378999904</v>
      </c>
    </row>
    <row r="217" spans="2:12" x14ac:dyDescent="0.3">
      <c r="B217" s="293">
        <v>34200</v>
      </c>
      <c r="C217" s="293">
        <v>13000</v>
      </c>
      <c r="D217" s="281" t="s">
        <v>888</v>
      </c>
      <c r="E217" s="282">
        <f>IFERROR(VLOOKUP(B217&amp;C217,'C1'!$D$2:$Z$9988,2,FALSE),0)</f>
        <v>49613.185949999999</v>
      </c>
      <c r="F217" s="255">
        <f t="shared" si="6"/>
        <v>1</v>
      </c>
      <c r="G217" s="126"/>
      <c r="H217" s="48">
        <f>IFERROR(VLOOKUP(B217&amp;C217,'C1'!$D$2:$Z$9988,4,FALSE),0)</f>
        <v>31306.74</v>
      </c>
      <c r="I217" s="48">
        <f>IFERROR(VLOOKUP(B217&amp;C217,'C1'!$D$1:$Z$9988,5,FALSE),0)</f>
        <v>31306.74</v>
      </c>
      <c r="J217" s="48">
        <f>IFERROR(VLOOKUP(B217&amp;C217,'C1'!$D$2:$Z$9988,6,FALSE),0)</f>
        <v>58344.05</v>
      </c>
      <c r="K217" s="48">
        <f>IFERROR(VLOOKUP(B217&amp;C217,'C1'!$D$2:$Z$9988,7,FALSE),0)</f>
        <v>58344.05</v>
      </c>
      <c r="L217" s="102">
        <f t="shared" si="7"/>
        <v>18306.445949999998</v>
      </c>
    </row>
    <row r="218" spans="2:12" x14ac:dyDescent="0.3">
      <c r="B218" s="293">
        <v>34200</v>
      </c>
      <c r="C218" s="293">
        <v>13002</v>
      </c>
      <c r="D218" s="281" t="s">
        <v>889</v>
      </c>
      <c r="E218" s="282">
        <f>IFERROR(VLOOKUP(B218&amp;C218,'C1'!$D$2:$Z$9988,2,FALSE),0)</f>
        <v>1863.8928000000001</v>
      </c>
      <c r="F218" s="255">
        <f t="shared" si="6"/>
        <v>1</v>
      </c>
      <c r="G218" s="126"/>
      <c r="H218" s="48">
        <f>IFERROR(VLOOKUP(B218&amp;C218,'C1'!$D$2:$Z$9988,4,FALSE),0)</f>
        <v>1136.8</v>
      </c>
      <c r="I218" s="48">
        <f>IFERROR(VLOOKUP(B218&amp;C218,'C1'!$D$1:$Z$9988,5,FALSE),0)</f>
        <v>1136.8</v>
      </c>
      <c r="J218" s="48">
        <f>IFERROR(VLOOKUP(B218&amp;C218,'C1'!$D$2:$Z$9988,6,FALSE),0)</f>
        <v>2920.14</v>
      </c>
      <c r="K218" s="48">
        <f>IFERROR(VLOOKUP(B218&amp;C218,'C1'!$D$2:$Z$9988,7,FALSE),0)</f>
        <v>2920.14</v>
      </c>
      <c r="L218" s="102">
        <f t="shared" si="7"/>
        <v>727.09280000000012</v>
      </c>
    </row>
    <row r="219" spans="2:12" hidden="1" x14ac:dyDescent="0.3">
      <c r="B219" s="293">
        <v>34200</v>
      </c>
      <c r="C219" s="293">
        <v>13101</v>
      </c>
      <c r="D219" s="281" t="s">
        <v>890</v>
      </c>
      <c r="E219" s="282">
        <f>IFERROR(VLOOKUP(B219&amp;C219,'C1'!$D$2:$Z$9988,2,FALSE),0)</f>
        <v>0</v>
      </c>
      <c r="F219" s="255">
        <f t="shared" si="6"/>
        <v>0</v>
      </c>
      <c r="G219" s="126"/>
      <c r="H219" s="48">
        <f>IFERROR(VLOOKUP(B219&amp;C219,'C1'!$D$2:$Z$9988,4,FALSE),0)</f>
        <v>46960.11</v>
      </c>
      <c r="I219" s="48">
        <f>IFERROR(VLOOKUP(B219&amp;C219,'C1'!$D$1:$Z$9988,5,FALSE),0)</f>
        <v>46960.11</v>
      </c>
      <c r="J219" s="48">
        <f>IFERROR(VLOOKUP(B219&amp;C219,'C1'!$D$2:$Z$9988,6,FALSE),0)</f>
        <v>42453.45</v>
      </c>
      <c r="K219" s="48">
        <f>IFERROR(VLOOKUP(B219&amp;C219,'C1'!$D$2:$Z$9988,7,FALSE),0)</f>
        <v>42453.45</v>
      </c>
      <c r="L219" s="119">
        <f t="shared" si="7"/>
        <v>-46960.11</v>
      </c>
    </row>
    <row r="220" spans="2:12" hidden="1" x14ac:dyDescent="0.3">
      <c r="B220" s="293">
        <v>34200</v>
      </c>
      <c r="C220" s="293">
        <v>13102</v>
      </c>
      <c r="D220" s="281" t="s">
        <v>891</v>
      </c>
      <c r="E220" s="282">
        <f>IFERROR(VLOOKUP(B220&amp;C220,'C1'!$D$2:$Z$9988,2,FALSE),0)</f>
        <v>0</v>
      </c>
      <c r="F220" s="255">
        <f t="shared" si="6"/>
        <v>0</v>
      </c>
      <c r="G220" s="126"/>
      <c r="H220" s="48">
        <f>IFERROR(VLOOKUP(B220&amp;C220,'C1'!$D$2:$Z$9988,4,FALSE),0)</f>
        <v>3410.4</v>
      </c>
      <c r="I220" s="48">
        <f>IFERROR(VLOOKUP(B220&amp;C220,'C1'!$D$1:$Z$9988,5,FALSE),0)</f>
        <v>3410.4</v>
      </c>
      <c r="J220" s="48">
        <f>IFERROR(VLOOKUP(B220&amp;C220,'C1'!$D$2:$Z$9988,6,FALSE),0)</f>
        <v>791.6</v>
      </c>
      <c r="K220" s="48">
        <f>IFERROR(VLOOKUP(B220&amp;C220,'C1'!$D$2:$Z$9988,7,FALSE),0)</f>
        <v>791.6</v>
      </c>
      <c r="L220" s="119">
        <f t="shared" si="7"/>
        <v>-3410.4</v>
      </c>
    </row>
    <row r="221" spans="2:12" hidden="1" x14ac:dyDescent="0.3">
      <c r="B221" s="293">
        <v>34200</v>
      </c>
      <c r="C221" s="293">
        <v>13103</v>
      </c>
      <c r="D221" s="281" t="s">
        <v>1177</v>
      </c>
      <c r="E221" s="282">
        <f>IFERROR(VLOOKUP(B221&amp;C221,'C1'!$D$2:$Z$9988,2,FALSE),0)</f>
        <v>0</v>
      </c>
      <c r="F221" s="255">
        <f t="shared" si="6"/>
        <v>0</v>
      </c>
      <c r="G221" s="126"/>
      <c r="H221" s="48">
        <f>IFERROR(VLOOKUP(B221&amp;C221,'C1'!$D$2:$Z$9988,4,FALSE),0)</f>
        <v>0</v>
      </c>
      <c r="I221" s="48">
        <f>IFERROR(VLOOKUP(B221&amp;C221,'C1'!$D$1:$Z$9988,5,FALSE),0)</f>
        <v>0</v>
      </c>
      <c r="J221" s="48">
        <f>IFERROR(VLOOKUP(B221&amp;C221,'C1'!$D$2:$Z$9988,6,FALSE),0)</f>
        <v>14405.3</v>
      </c>
      <c r="K221" s="48">
        <f>IFERROR(VLOOKUP(B221&amp;C221,'C1'!$D$2:$Z$9988,7,FALSE),0)</f>
        <v>14405.3</v>
      </c>
      <c r="L221" s="119">
        <f t="shared" si="7"/>
        <v>0</v>
      </c>
    </row>
    <row r="222" spans="2:12" x14ac:dyDescent="0.3">
      <c r="B222" s="293">
        <v>34200</v>
      </c>
      <c r="C222" s="293">
        <v>13001</v>
      </c>
      <c r="D222" s="281" t="s">
        <v>892</v>
      </c>
      <c r="E222" s="282">
        <f>IFERROR(VLOOKUP(B222&amp;C222,'C1'!$D$2:$Z$9988,2,FALSE),0)</f>
        <v>1000</v>
      </c>
      <c r="F222" s="255">
        <f t="shared" si="6"/>
        <v>1</v>
      </c>
      <c r="G222" s="126"/>
      <c r="H222" s="48">
        <f>IFERROR(VLOOKUP(B222&amp;C222,'C1'!$D$2:$Z$9988,4,FALSE),0)</f>
        <v>1000</v>
      </c>
      <c r="I222" s="48">
        <f>IFERROR(VLOOKUP(B222&amp;C222,'C1'!$D$1:$Z$9988,5,FALSE),0)</f>
        <v>1000</v>
      </c>
      <c r="J222" s="48">
        <f>IFERROR(VLOOKUP(B222&amp;C222,'C1'!$D$2:$Z$9988,6,FALSE),0)</f>
        <v>264.52999999999997</v>
      </c>
      <c r="K222" s="48">
        <f>IFERROR(VLOOKUP(B222&amp;C222,'C1'!$D$2:$Z$9988,7,FALSE),0)</f>
        <v>264.52999999999997</v>
      </c>
      <c r="L222" s="119">
        <f t="shared" si="7"/>
        <v>0</v>
      </c>
    </row>
    <row r="223" spans="2:12" hidden="1" x14ac:dyDescent="0.3">
      <c r="B223" s="293">
        <v>34200</v>
      </c>
      <c r="C223" s="293">
        <v>13104</v>
      </c>
      <c r="D223" s="281" t="s">
        <v>892</v>
      </c>
      <c r="E223" s="282">
        <f>IFERROR(VLOOKUP(B223&amp;C223,'C1'!$D$2:$Z$9988,2,FALSE),0)</f>
        <v>0</v>
      </c>
      <c r="F223" s="255">
        <f t="shared" si="6"/>
        <v>0</v>
      </c>
      <c r="G223" s="126"/>
      <c r="H223" s="48">
        <f>IFERROR(VLOOKUP(B223&amp;C223,'C1'!$D$2:$Z$9988,4,FALSE),0)</f>
        <v>0</v>
      </c>
      <c r="I223" s="48">
        <f>IFERROR(VLOOKUP(B223&amp;C223,'C1'!$D$1:$Z$9988,5,FALSE),0)</f>
        <v>0</v>
      </c>
      <c r="J223" s="48">
        <f>IFERROR(VLOOKUP(B223&amp;C223,'C1'!$D$2:$Z$9988,6,FALSE),0)</f>
        <v>74.75</v>
      </c>
      <c r="K223" s="48">
        <f>IFERROR(VLOOKUP(B223&amp;C223,'C1'!$D$2:$Z$9988,7,FALSE),0)</f>
        <v>74.75</v>
      </c>
      <c r="L223" s="119">
        <f t="shared" si="7"/>
        <v>0</v>
      </c>
    </row>
    <row r="224" spans="2:12" x14ac:dyDescent="0.3">
      <c r="B224" s="293">
        <v>34200</v>
      </c>
      <c r="C224" s="293">
        <v>12004</v>
      </c>
      <c r="D224" s="281" t="s">
        <v>1208</v>
      </c>
      <c r="E224" s="282">
        <f>IFERROR(VLOOKUP(B224&amp;C224,'C1'!$D$2:$Z$9988,2,FALSE),0)</f>
        <v>10325.6055375</v>
      </c>
      <c r="F224" s="255">
        <f t="shared" si="6"/>
        <v>1</v>
      </c>
      <c r="G224" s="126"/>
      <c r="H224" s="48">
        <f>IFERROR(VLOOKUP(B224&amp;C224,'C1'!$D$2:$Z$9988,4,FALSE),0)</f>
        <v>0</v>
      </c>
      <c r="I224" s="48">
        <f>IFERROR(VLOOKUP(B224&amp;C224,'C1'!$D$1:$Z$9988,5,FALSE),0)</f>
        <v>0</v>
      </c>
      <c r="J224" s="48">
        <f>IFERROR(VLOOKUP(B224&amp;C224,'C1'!$D$2:$Z$9988,6,FALSE),0)</f>
        <v>26722.26</v>
      </c>
      <c r="K224" s="48">
        <f>IFERROR(VLOOKUP(B224&amp;C224,'C1'!$D$2:$Z$9988,7,FALSE),0)</f>
        <v>26722.26</v>
      </c>
      <c r="L224" s="102">
        <f t="shared" si="7"/>
        <v>10325.6055375</v>
      </c>
    </row>
    <row r="225" spans="2:12" hidden="1" x14ac:dyDescent="0.3">
      <c r="B225" s="293">
        <v>34200</v>
      </c>
      <c r="C225" s="293">
        <v>12006</v>
      </c>
      <c r="D225" s="281" t="s">
        <v>1209</v>
      </c>
      <c r="E225" s="282">
        <f>IFERROR(VLOOKUP(B225&amp;C225,'C1'!$D$2:$Z$9988,2,FALSE),0)</f>
        <v>0</v>
      </c>
      <c r="F225" s="255">
        <f t="shared" si="6"/>
        <v>0</v>
      </c>
      <c r="G225" s="126"/>
      <c r="H225" s="48">
        <f>IFERROR(VLOOKUP(B225&amp;C225,'C1'!$D$2:$Z$9988,4,FALSE),0)</f>
        <v>0</v>
      </c>
      <c r="I225" s="48">
        <f>IFERROR(VLOOKUP(B225&amp;C225,'C1'!$D$1:$Z$9988,5,FALSE),0)</f>
        <v>0</v>
      </c>
      <c r="J225" s="48">
        <f>IFERROR(VLOOKUP(B225&amp;C225,'C1'!$D$2:$Z$9988,6,FALSE),0)</f>
        <v>0</v>
      </c>
      <c r="K225" s="48">
        <f>IFERROR(VLOOKUP(B225&amp;C225,'C1'!$D$2:$Z$9988,7,FALSE),0)</f>
        <v>0</v>
      </c>
      <c r="L225" s="119">
        <f t="shared" si="7"/>
        <v>0</v>
      </c>
    </row>
    <row r="226" spans="2:12" x14ac:dyDescent="0.3">
      <c r="B226" s="293">
        <v>34200</v>
      </c>
      <c r="C226" s="293">
        <v>12100</v>
      </c>
      <c r="D226" s="281" t="s">
        <v>1210</v>
      </c>
      <c r="E226" s="282">
        <f>IFERROR(VLOOKUP(B226&amp;C226,'C1'!$D$2:$Z$9988,2,FALSE),0)</f>
        <v>4487.4925375000003</v>
      </c>
      <c r="F226" s="255">
        <f t="shared" si="6"/>
        <v>1</v>
      </c>
      <c r="G226" s="126"/>
      <c r="H226" s="48">
        <f>IFERROR(VLOOKUP(B226&amp;C226,'C1'!$D$2:$Z$9988,4,FALSE),0)</f>
        <v>0</v>
      </c>
      <c r="I226" s="48">
        <f>IFERROR(VLOOKUP(B226&amp;C226,'C1'!$D$1:$Z$9988,5,FALSE),0)</f>
        <v>0</v>
      </c>
      <c r="J226" s="48">
        <f>IFERROR(VLOOKUP(B226&amp;C226,'C1'!$D$2:$Z$9988,6,FALSE),0)</f>
        <v>11307.64</v>
      </c>
      <c r="K226" s="48">
        <f>IFERROR(VLOOKUP(B226&amp;C226,'C1'!$D$2:$Z$9988,7,FALSE),0)</f>
        <v>11307.64</v>
      </c>
      <c r="L226" s="102">
        <f t="shared" si="7"/>
        <v>4487.4925375000003</v>
      </c>
    </row>
    <row r="227" spans="2:12" x14ac:dyDescent="0.3">
      <c r="B227" s="293">
        <v>34200</v>
      </c>
      <c r="C227" s="293">
        <v>12101</v>
      </c>
      <c r="D227" s="281" t="s">
        <v>1180</v>
      </c>
      <c r="E227" s="282">
        <f>IFERROR(VLOOKUP(B227&amp;C227,'C1'!$D$2:$Z$9988,2,FALSE),0)</f>
        <v>2094.8199999999997</v>
      </c>
      <c r="F227" s="255">
        <f t="shared" si="6"/>
        <v>1</v>
      </c>
      <c r="G227" s="126"/>
      <c r="H227" s="48">
        <f>IFERROR(VLOOKUP(B227&amp;C227,'C1'!$D$2:$Z$9988,4,FALSE),0)</f>
        <v>0</v>
      </c>
      <c r="I227" s="48">
        <f>IFERROR(VLOOKUP(B227&amp;C227,'C1'!$D$1:$Z$9988,5,FALSE),0)</f>
        <v>0</v>
      </c>
      <c r="J227" s="48">
        <f>IFERROR(VLOOKUP(B227&amp;C227,'C1'!$D$2:$Z$9988,6,FALSE),0)</f>
        <v>6500.61</v>
      </c>
      <c r="K227" s="48">
        <f>IFERROR(VLOOKUP(B227&amp;C227,'C1'!$D$2:$Z$9988,7,FALSE),0)</f>
        <v>6500.61</v>
      </c>
      <c r="L227" s="102">
        <f t="shared" si="7"/>
        <v>2094.8199999999997</v>
      </c>
    </row>
    <row r="228" spans="2:12" x14ac:dyDescent="0.3">
      <c r="B228" s="293">
        <v>34200</v>
      </c>
      <c r="C228" s="293">
        <v>15000</v>
      </c>
      <c r="D228" s="281" t="s">
        <v>893</v>
      </c>
      <c r="E228" s="282">
        <f>IFERROR(VLOOKUP(B228&amp;C228,'C1'!$D$2:$Z$9988,2,FALSE),0)</f>
        <v>1000</v>
      </c>
      <c r="F228" s="255">
        <f t="shared" si="6"/>
        <v>1</v>
      </c>
      <c r="G228" s="126"/>
      <c r="H228" s="48">
        <f>IFERROR(VLOOKUP(B228&amp;C228,'C1'!$D$2:$Z$9988,4,FALSE),0)</f>
        <v>1000</v>
      </c>
      <c r="I228" s="48">
        <f>IFERROR(VLOOKUP(B228&amp;C228,'C1'!$D$1:$Z$9988,5,FALSE),0)</f>
        <v>1000</v>
      </c>
      <c r="J228" s="48">
        <f>IFERROR(VLOOKUP(B228&amp;C228,'C1'!$D$2:$Z$9988,6,FALSE),0)</f>
        <v>10043.35</v>
      </c>
      <c r="K228" s="48">
        <f>IFERROR(VLOOKUP(B228&amp;C228,'C1'!$D$2:$Z$9988,7,FALSE),0)</f>
        <v>10043.35</v>
      </c>
      <c r="L228" s="119">
        <f t="shared" si="7"/>
        <v>0</v>
      </c>
    </row>
    <row r="229" spans="2:12" hidden="1" x14ac:dyDescent="0.3">
      <c r="B229" s="293">
        <v>34200</v>
      </c>
      <c r="C229" s="293">
        <v>15100</v>
      </c>
      <c r="D229" s="281" t="s">
        <v>1182</v>
      </c>
      <c r="E229" s="282">
        <f>IFERROR(VLOOKUP(B229&amp;C229,'C1'!$D$2:$Z$9988,2,FALSE),0)</f>
        <v>0</v>
      </c>
      <c r="F229" s="255">
        <f t="shared" si="6"/>
        <v>0</v>
      </c>
      <c r="G229" s="126"/>
      <c r="H229" s="48">
        <f>IFERROR(VLOOKUP(B229&amp;C229,'C1'!$D$2:$Z$9988,4,FALSE),0)</f>
        <v>0</v>
      </c>
      <c r="I229" s="48">
        <f>IFERROR(VLOOKUP(B229&amp;C229,'C1'!$D$1:$Z$9988,5,FALSE),0)</f>
        <v>0</v>
      </c>
      <c r="J229" s="48">
        <f>IFERROR(VLOOKUP(B229&amp;C229,'C1'!$D$2:$Z$9988,6,FALSE),0)</f>
        <v>436.29</v>
      </c>
      <c r="K229" s="48">
        <f>IFERROR(VLOOKUP(B229&amp;C229,'C1'!$D$2:$Z$9988,7,FALSE),0)</f>
        <v>436.29</v>
      </c>
      <c r="L229" s="119">
        <f t="shared" si="7"/>
        <v>0</v>
      </c>
    </row>
    <row r="230" spans="2:12" x14ac:dyDescent="0.3">
      <c r="B230" s="293">
        <v>34200</v>
      </c>
      <c r="C230" s="293">
        <v>16000</v>
      </c>
      <c r="D230" s="281" t="s">
        <v>894</v>
      </c>
      <c r="E230" s="282">
        <f>IFERROR(VLOOKUP(B230&amp;C230,'C1'!$D$2:$Z$9988,2,FALSE),0)</f>
        <v>22035.713431085002</v>
      </c>
      <c r="F230" s="255">
        <f t="shared" si="6"/>
        <v>1</v>
      </c>
      <c r="G230" s="126"/>
      <c r="H230" s="48">
        <f>IFERROR(VLOOKUP(B230&amp;C230,'C1'!$D$2:$Z$9988,4,FALSE),0)</f>
        <v>33999.96</v>
      </c>
      <c r="I230" s="48">
        <f>IFERROR(VLOOKUP(B230&amp;C230,'C1'!$D$1:$Z$9988,5,FALSE),0)</f>
        <v>33999.96</v>
      </c>
      <c r="J230" s="48">
        <f>IFERROR(VLOOKUP(B230&amp;C230,'C1'!$D$2:$Z$9988,6,FALSE),0)</f>
        <v>48796.91</v>
      </c>
      <c r="K230" s="48">
        <f>IFERROR(VLOOKUP(B230&amp;C230,'C1'!$D$2:$Z$9988,7,FALSE),0)</f>
        <v>48796.91</v>
      </c>
      <c r="L230" s="119">
        <f t="shared" si="7"/>
        <v>-11964.246568914998</v>
      </c>
    </row>
    <row r="231" spans="2:12" x14ac:dyDescent="0.3">
      <c r="B231" s="293">
        <v>43900</v>
      </c>
      <c r="C231" s="293">
        <v>12001</v>
      </c>
      <c r="D231" s="281" t="s">
        <v>895</v>
      </c>
      <c r="E231" s="282">
        <f>IFERROR(VLOOKUP(B231&amp;C231,'C1'!$D$2:$Z$9988,2,FALSE),0)</f>
        <v>15905.348837500002</v>
      </c>
      <c r="F231" s="255">
        <f t="shared" si="6"/>
        <v>1</v>
      </c>
      <c r="G231" s="126"/>
      <c r="H231" s="48">
        <f>IFERROR(VLOOKUP(B231&amp;C231,'C1'!$D$2:$Z$9988,4,FALSE),0)</f>
        <v>15519.68</v>
      </c>
      <c r="I231" s="48">
        <f>IFERROR(VLOOKUP(B231&amp;C231,'C1'!$D$1:$Z$9988,5,FALSE),0)</f>
        <v>15519.68</v>
      </c>
      <c r="J231" s="48">
        <f>IFERROR(VLOOKUP(B231&amp;C231,'C1'!$D$2:$Z$9988,6,FALSE),0)</f>
        <v>15511.04</v>
      </c>
      <c r="K231" s="48">
        <f>IFERROR(VLOOKUP(B231&amp;C231,'C1'!$D$2:$Z$9988,7,FALSE),0)</f>
        <v>15511.04</v>
      </c>
      <c r="L231" s="102">
        <f t="shared" si="7"/>
        <v>385.66883750000125</v>
      </c>
    </row>
    <row r="232" spans="2:12" x14ac:dyDescent="0.3">
      <c r="B232" s="293">
        <v>43900</v>
      </c>
      <c r="C232" s="293">
        <v>12006</v>
      </c>
      <c r="D232" s="281" t="s">
        <v>1042</v>
      </c>
      <c r="E232" s="282">
        <f>IFERROR(VLOOKUP(B232&amp;C232,'C1'!$D$2:$Z$9988,2,FALSE),0)</f>
        <v>1850.8440375</v>
      </c>
      <c r="F232" s="255">
        <f t="shared" si="6"/>
        <v>1</v>
      </c>
      <c r="G232" s="126"/>
      <c r="H232" s="48">
        <f>IFERROR(VLOOKUP(B232&amp;C232,'C1'!$D$2:$Z$9988,4,FALSE),0)</f>
        <v>1805.68</v>
      </c>
      <c r="I232" s="48">
        <f>IFERROR(VLOOKUP(B232&amp;C232,'C1'!$D$1:$Z$9988,5,FALSE),0)</f>
        <v>1805.68</v>
      </c>
      <c r="J232" s="48">
        <f>IFERROR(VLOOKUP(B232&amp;C232,'C1'!$D$2:$Z$9988,6,FALSE),0)</f>
        <v>1805.05</v>
      </c>
      <c r="K232" s="48">
        <f>IFERROR(VLOOKUP(B232&amp;C232,'C1'!$D$2:$Z$9988,7,FALSE),0)</f>
        <v>1805.05</v>
      </c>
      <c r="L232" s="102">
        <f t="shared" si="7"/>
        <v>45.164037499999949</v>
      </c>
    </row>
    <row r="233" spans="2:12" x14ac:dyDescent="0.3">
      <c r="B233" s="293">
        <v>43900</v>
      </c>
      <c r="C233" s="293">
        <v>12100</v>
      </c>
      <c r="D233" s="281" t="s">
        <v>896</v>
      </c>
      <c r="E233" s="282">
        <f>IFERROR(VLOOKUP(B233&amp;C233,'C1'!$D$2:$Z$9988,2,FALSE),0)</f>
        <v>10057.1078125</v>
      </c>
      <c r="F233" s="255">
        <f t="shared" si="6"/>
        <v>1</v>
      </c>
      <c r="G233" s="126"/>
      <c r="H233" s="48">
        <f>IFERROR(VLOOKUP(B233&amp;C233,'C1'!$D$2:$Z$9988,4,FALSE),0)</f>
        <v>9813.27</v>
      </c>
      <c r="I233" s="48">
        <f>IFERROR(VLOOKUP(B233&amp;C233,'C1'!$D$1:$Z$9988,5,FALSE),0)</f>
        <v>9813.27</v>
      </c>
      <c r="J233" s="48">
        <f>IFERROR(VLOOKUP(B233&amp;C233,'C1'!$D$2:$Z$9988,6,FALSE),0)</f>
        <v>9807.02</v>
      </c>
      <c r="K233" s="48">
        <f>IFERROR(VLOOKUP(B233&amp;C233,'C1'!$D$2:$Z$9988,7,FALSE),0)</f>
        <v>9807.02</v>
      </c>
      <c r="L233" s="102">
        <f t="shared" si="7"/>
        <v>243.83781249999993</v>
      </c>
    </row>
    <row r="234" spans="2:12" x14ac:dyDescent="0.3">
      <c r="B234" s="293">
        <v>43900</v>
      </c>
      <c r="C234" s="293">
        <v>12101</v>
      </c>
      <c r="D234" s="281" t="s">
        <v>897</v>
      </c>
      <c r="E234" s="282">
        <f>IFERROR(VLOOKUP(B234&amp;C234,'C1'!$D$2:$Z$9988,2,FALSE),0)</f>
        <v>11108.16</v>
      </c>
      <c r="F234" s="255">
        <f t="shared" si="6"/>
        <v>1</v>
      </c>
      <c r="G234" s="126"/>
      <c r="H234" s="48">
        <f>IFERROR(VLOOKUP(B234&amp;C234,'C1'!$D$2:$Z$9988,4,FALSE),0)</f>
        <v>9998.65</v>
      </c>
      <c r="I234" s="48">
        <f>IFERROR(VLOOKUP(B234&amp;C234,'C1'!$D$1:$Z$9988,5,FALSE),0)</f>
        <v>9998.65</v>
      </c>
      <c r="J234" s="48">
        <f>IFERROR(VLOOKUP(B234&amp;C234,'C1'!$D$2:$Z$9988,6,FALSE),0)</f>
        <v>9993.89</v>
      </c>
      <c r="K234" s="48">
        <f>IFERROR(VLOOKUP(B234&amp;C234,'C1'!$D$2:$Z$9988,7,FALSE),0)</f>
        <v>9993.89</v>
      </c>
      <c r="L234" s="102">
        <f t="shared" si="7"/>
        <v>1109.5100000000002</v>
      </c>
    </row>
    <row r="235" spans="2:12" x14ac:dyDescent="0.3">
      <c r="B235" s="293">
        <v>43900</v>
      </c>
      <c r="C235" s="293">
        <v>15000</v>
      </c>
      <c r="D235" s="281" t="s">
        <v>898</v>
      </c>
      <c r="E235" s="282">
        <f>IFERROR(VLOOKUP(B235&amp;C235,'C1'!$D$2:$Z$9988,2,FALSE),0)</f>
        <v>1000</v>
      </c>
      <c r="F235" s="255">
        <f t="shared" si="6"/>
        <v>1</v>
      </c>
      <c r="G235" s="126"/>
      <c r="H235" s="48">
        <f>IFERROR(VLOOKUP(B235&amp;C235,'C1'!$D$2:$Z$9988,4,FALSE),0)</f>
        <v>1000</v>
      </c>
      <c r="I235" s="48">
        <f>IFERROR(VLOOKUP(B235&amp;C235,'C1'!$D$1:$Z$9988,5,FALSE),0)</f>
        <v>1000</v>
      </c>
      <c r="J235" s="48">
        <f>IFERROR(VLOOKUP(B235&amp;C235,'C1'!$D$2:$Z$9988,6,FALSE),0)</f>
        <v>700</v>
      </c>
      <c r="K235" s="48">
        <f>IFERROR(VLOOKUP(B235&amp;C235,'C1'!$D$2:$Z$9988,7,FALSE),0)</f>
        <v>700</v>
      </c>
      <c r="L235" s="119">
        <f t="shared" si="7"/>
        <v>0</v>
      </c>
    </row>
    <row r="236" spans="2:12" x14ac:dyDescent="0.3">
      <c r="B236" s="293">
        <v>43900</v>
      </c>
      <c r="C236" s="293">
        <v>16000</v>
      </c>
      <c r="D236" s="281" t="s">
        <v>899</v>
      </c>
      <c r="E236" s="282">
        <f>IFERROR(VLOOKUP(B236&amp;C236,'C1'!$D$2:$Z$9988,2,FALSE),0)</f>
        <v>12210.334732549998</v>
      </c>
      <c r="F236" s="255">
        <f t="shared" si="6"/>
        <v>1</v>
      </c>
      <c r="G236" s="126"/>
      <c r="H236" s="48">
        <f>IFERROR(VLOOKUP(B236&amp;C236,'C1'!$D$2:$Z$9988,4,FALSE),0)</f>
        <v>13072.32</v>
      </c>
      <c r="I236" s="48">
        <f>IFERROR(VLOOKUP(B236&amp;C236,'C1'!$D$1:$Z$9988,5,FALSE),0)</f>
        <v>12018.92</v>
      </c>
      <c r="J236" s="48">
        <f>IFERROR(VLOOKUP(B236&amp;C236,'C1'!$D$2:$Z$9988,6,FALSE),0)</f>
        <v>12018.92</v>
      </c>
      <c r="K236" s="48">
        <f>IFERROR(VLOOKUP(B236&amp;C236,'C1'!$D$2:$Z$9988,7,FALSE),0)</f>
        <v>12018.92</v>
      </c>
      <c r="L236" s="119">
        <f t="shared" si="7"/>
        <v>-861.98526745000163</v>
      </c>
    </row>
    <row r="237" spans="2:12" x14ac:dyDescent="0.3">
      <c r="B237" s="293">
        <v>49100</v>
      </c>
      <c r="C237" s="293">
        <v>13000</v>
      </c>
      <c r="D237" s="281" t="s">
        <v>1206</v>
      </c>
      <c r="E237" s="282">
        <f>IFERROR(VLOOKUP(B237&amp;C237,'C1'!$D$2:$Z$9988,2,FALSE),0)</f>
        <v>31184.437226388891</v>
      </c>
      <c r="F237" s="255">
        <f t="shared" si="6"/>
        <v>1</v>
      </c>
      <c r="G237" s="126"/>
      <c r="H237" s="48">
        <f>IFERROR(VLOOKUP(B237&amp;C237,'C1'!$D$2:$Z$9988,4,FALSE),0)</f>
        <v>0</v>
      </c>
      <c r="I237" s="48">
        <f>IFERROR(VLOOKUP(B237&amp;C237,'C1'!$D$1:$Z$9988,5,FALSE),0)</f>
        <v>0</v>
      </c>
      <c r="J237" s="48">
        <f>IFERROR(VLOOKUP(B237&amp;C237,'C1'!$D$2:$Z$9988,6,FALSE),0)</f>
        <v>0</v>
      </c>
      <c r="K237" s="48">
        <f>IFERROR(VLOOKUP(B237&amp;C237,'C1'!$D$2:$Z$9988,7,FALSE),0)</f>
        <v>0</v>
      </c>
      <c r="L237" s="102">
        <f t="shared" si="7"/>
        <v>31184.437226388891</v>
      </c>
    </row>
    <row r="238" spans="2:12" x14ac:dyDescent="0.3">
      <c r="B238" s="293">
        <v>49100</v>
      </c>
      <c r="C238" s="293">
        <v>13002</v>
      </c>
      <c r="D238" s="281" t="s">
        <v>1207</v>
      </c>
      <c r="E238" s="282">
        <f>IFERROR(VLOOKUP(B238&amp;C238,'C1'!$D$2:$Z$9988,2,FALSE),0)</f>
        <v>3481.0358124999998</v>
      </c>
      <c r="F238" s="255">
        <f t="shared" si="6"/>
        <v>1</v>
      </c>
      <c r="G238" s="126"/>
      <c r="H238" s="48">
        <f>IFERROR(VLOOKUP(B238&amp;C238,'C1'!$D$2:$Z$9988,4,FALSE),0)</f>
        <v>0</v>
      </c>
      <c r="I238" s="48">
        <f>IFERROR(VLOOKUP(B238&amp;C238,'C1'!$D$1:$Z$9988,5,FALSE),0)</f>
        <v>0</v>
      </c>
      <c r="J238" s="48">
        <f>IFERROR(VLOOKUP(B238&amp;C238,'C1'!$D$2:$Z$9988,6,FALSE),0)</f>
        <v>0</v>
      </c>
      <c r="K238" s="48">
        <f>IFERROR(VLOOKUP(B238&amp;C238,'C1'!$D$2:$Z$9988,7,FALSE),0)</f>
        <v>0</v>
      </c>
      <c r="L238" s="102">
        <f t="shared" si="7"/>
        <v>3481.0358124999998</v>
      </c>
    </row>
    <row r="239" spans="2:12" hidden="1" x14ac:dyDescent="0.3">
      <c r="B239" s="293">
        <v>49100</v>
      </c>
      <c r="C239" s="293">
        <v>13101</v>
      </c>
      <c r="D239" s="281" t="s">
        <v>900</v>
      </c>
      <c r="E239" s="282">
        <f>IFERROR(VLOOKUP(B239&amp;C239,'C1'!$D$2:$Z$9988,2,FALSE),0)</f>
        <v>0</v>
      </c>
      <c r="F239" s="255">
        <f t="shared" si="6"/>
        <v>0</v>
      </c>
      <c r="G239" s="126"/>
      <c r="H239" s="48">
        <f>IFERROR(VLOOKUP(B239&amp;C239,'C1'!$D$2:$Z$9988,4,FALSE),0)</f>
        <v>25736.15</v>
      </c>
      <c r="I239" s="48">
        <f>IFERROR(VLOOKUP(B239&amp;C239,'C1'!$D$1:$Z$9988,5,FALSE),0)</f>
        <v>25985.45</v>
      </c>
      <c r="J239" s="48">
        <f>IFERROR(VLOOKUP(B239&amp;C239,'C1'!$D$2:$Z$9988,6,FALSE),0)</f>
        <v>25998.22</v>
      </c>
      <c r="K239" s="48">
        <f>IFERROR(VLOOKUP(B239&amp;C239,'C1'!$D$2:$Z$9988,7,FALSE),0)</f>
        <v>25998.22</v>
      </c>
      <c r="L239" s="119">
        <f t="shared" si="7"/>
        <v>-25736.15</v>
      </c>
    </row>
    <row r="240" spans="2:12" hidden="1" x14ac:dyDescent="0.3">
      <c r="B240" s="293">
        <v>49100</v>
      </c>
      <c r="C240" s="293">
        <v>13102</v>
      </c>
      <c r="D240" s="281" t="s">
        <v>901</v>
      </c>
      <c r="E240" s="282">
        <f>IFERROR(VLOOKUP(B240&amp;C240,'C1'!$D$2:$Z$9988,2,FALSE),0)</f>
        <v>0</v>
      </c>
      <c r="F240" s="255">
        <f t="shared" si="6"/>
        <v>0</v>
      </c>
      <c r="G240" s="126"/>
      <c r="H240" s="48">
        <f>IFERROR(VLOOKUP(B240&amp;C240,'C1'!$D$2:$Z$9988,4,FALSE),0)</f>
        <v>2716.8</v>
      </c>
      <c r="I240" s="48">
        <f>IFERROR(VLOOKUP(B240&amp;C240,'C1'!$D$1:$Z$9988,5,FALSE),0)</f>
        <v>2716.8</v>
      </c>
      <c r="J240" s="48">
        <f>IFERROR(VLOOKUP(B240&amp;C240,'C1'!$D$2:$Z$9988,6,FALSE),0)</f>
        <v>3064.08</v>
      </c>
      <c r="K240" s="48">
        <f>IFERROR(VLOOKUP(B240&amp;C240,'C1'!$D$2:$Z$9988,7,FALSE),0)</f>
        <v>3064.08</v>
      </c>
      <c r="L240" s="119">
        <f t="shared" si="7"/>
        <v>-2716.8</v>
      </c>
    </row>
    <row r="241" spans="2:12" x14ac:dyDescent="0.3">
      <c r="B241" s="293">
        <v>49100</v>
      </c>
      <c r="C241" s="293">
        <v>15000</v>
      </c>
      <c r="D241" s="281" t="s">
        <v>902</v>
      </c>
      <c r="E241" s="282">
        <f>IFERROR(VLOOKUP(B241&amp;C241,'C1'!$D$2:$Z$9988,2,FALSE),0)</f>
        <v>400</v>
      </c>
      <c r="F241" s="255">
        <f t="shared" si="6"/>
        <v>1</v>
      </c>
      <c r="G241" s="126"/>
      <c r="H241" s="48">
        <f>IFERROR(VLOOKUP(B241&amp;C241,'C1'!$D$2:$Z$9988,4,FALSE),0)</f>
        <v>400</v>
      </c>
      <c r="I241" s="48">
        <f>IFERROR(VLOOKUP(B241&amp;C241,'C1'!$D$1:$Z$9988,5,FALSE),0)</f>
        <v>400</v>
      </c>
      <c r="J241" s="48">
        <f>IFERROR(VLOOKUP(B241&amp;C241,'C1'!$D$2:$Z$9988,6,FALSE),0)</f>
        <v>300</v>
      </c>
      <c r="K241" s="48">
        <f>IFERROR(VLOOKUP(B241&amp;C241,'C1'!$D$2:$Z$9988,7,FALSE),0)</f>
        <v>300</v>
      </c>
      <c r="L241" s="119">
        <f t="shared" si="7"/>
        <v>0</v>
      </c>
    </row>
    <row r="242" spans="2:12" hidden="1" x14ac:dyDescent="0.3">
      <c r="B242" s="293">
        <v>49100</v>
      </c>
      <c r="C242" s="293">
        <v>16203</v>
      </c>
      <c r="D242" s="281" t="s">
        <v>1045</v>
      </c>
      <c r="E242" s="282">
        <f>IFERROR(VLOOKUP(B242&amp;C242,'C1'!$D$2:$Z$9988,2,FALSE),0)</f>
        <v>0</v>
      </c>
      <c r="F242" s="255">
        <f t="shared" si="6"/>
        <v>0</v>
      </c>
      <c r="G242" s="126"/>
      <c r="H242" s="48">
        <f>IFERROR(VLOOKUP(B242&amp;C242,'C1'!$D$2:$Z$9988,4,FALSE),0)</f>
        <v>0</v>
      </c>
      <c r="I242" s="48">
        <f>IFERROR(VLOOKUP(B242&amp;C242,'C1'!$D$1:$Z$9988,5,FALSE),0)</f>
        <v>0</v>
      </c>
      <c r="J242" s="48">
        <f>IFERROR(VLOOKUP(B242&amp;C242,'C1'!$D$2:$Z$9988,6,FALSE),0)</f>
        <v>0</v>
      </c>
      <c r="K242" s="48">
        <f>IFERROR(VLOOKUP(B242&amp;C242,'C1'!$D$2:$Z$9988,7,FALSE),0)</f>
        <v>0</v>
      </c>
      <c r="L242" s="119">
        <f t="shared" si="7"/>
        <v>0</v>
      </c>
    </row>
    <row r="243" spans="2:12" x14ac:dyDescent="0.3">
      <c r="B243" s="293">
        <v>49100</v>
      </c>
      <c r="C243" s="293">
        <v>16000</v>
      </c>
      <c r="D243" s="281" t="s">
        <v>903</v>
      </c>
      <c r="E243" s="282">
        <f>IFERROR(VLOOKUP(B243&amp;C243,'C1'!$D$2:$Z$9988,2,FALSE),0)</f>
        <v>10744.097765204999</v>
      </c>
      <c r="F243" s="255">
        <f t="shared" si="6"/>
        <v>1</v>
      </c>
      <c r="G243" s="126"/>
      <c r="H243" s="48">
        <f>IFERROR(VLOOKUP(B243&amp;C243,'C1'!$D$2:$Z$9988,4,FALSE),0)</f>
        <v>9460.61</v>
      </c>
      <c r="I243" s="48">
        <f>IFERROR(VLOOKUP(B243&amp;C243,'C1'!$D$1:$Z$9988,5,FALSE),0)</f>
        <v>9424.7999999999993</v>
      </c>
      <c r="J243" s="48">
        <f>IFERROR(VLOOKUP(B243&amp;C243,'C1'!$D$2:$Z$9988,6,FALSE),0)</f>
        <v>9424.7999999999993</v>
      </c>
      <c r="K243" s="48">
        <f>IFERROR(VLOOKUP(B243&amp;C243,'C1'!$D$2:$Z$9988,7,FALSE),0)</f>
        <v>9424.7999999999993</v>
      </c>
      <c r="L243" s="102">
        <f t="shared" si="7"/>
        <v>1283.4877652049981</v>
      </c>
    </row>
    <row r="244" spans="2:12" x14ac:dyDescent="0.3">
      <c r="B244" s="293">
        <v>91200</v>
      </c>
      <c r="C244" s="293">
        <v>10000</v>
      </c>
      <c r="D244" s="281" t="s">
        <v>1046</v>
      </c>
      <c r="E244" s="282">
        <f>IFERROR(VLOOKUP(B244&amp;C244,'C1'!$D$2:$Z$9988,2,FALSE),0)</f>
        <v>149242.10125000001</v>
      </c>
      <c r="F244" s="255">
        <f t="shared" si="6"/>
        <v>1</v>
      </c>
      <c r="G244" s="126"/>
      <c r="H244" s="48">
        <f>IFERROR(VLOOKUP(B244&amp;C244,'C1'!$D$2:$Z$9988,4,FALSE),0)</f>
        <v>145602.04999999999</v>
      </c>
      <c r="I244" s="48">
        <f>IFERROR(VLOOKUP(B244&amp;C244,'C1'!$D$1:$Z$9988,5,FALSE),0)</f>
        <v>145602.04999999999</v>
      </c>
      <c r="J244" s="48">
        <f>IFERROR(VLOOKUP(B244&amp;C244,'C1'!$D$2:$Z$9988,6,FALSE),0)</f>
        <v>146040.76999999999</v>
      </c>
      <c r="K244" s="48">
        <f>IFERROR(VLOOKUP(B244&amp;C244,'C1'!$D$2:$Z$9988,7,FALSE),0)</f>
        <v>146040.76999999999</v>
      </c>
      <c r="L244" s="102">
        <f t="shared" si="7"/>
        <v>3640.0512500000186</v>
      </c>
    </row>
    <row r="245" spans="2:12" x14ac:dyDescent="0.3">
      <c r="B245" s="293">
        <v>91200</v>
      </c>
      <c r="C245" s="293">
        <v>16000</v>
      </c>
      <c r="D245" s="281" t="s">
        <v>1047</v>
      </c>
      <c r="E245" s="282">
        <f>IFERROR(VLOOKUP(B245&amp;C245,'C1'!$D$2:$Z$9988,2,FALSE),0)</f>
        <v>49831.937607374995</v>
      </c>
      <c r="F245" s="255">
        <f t="shared" si="6"/>
        <v>1</v>
      </c>
      <c r="G245" s="126"/>
      <c r="H245" s="48">
        <f>IFERROR(VLOOKUP(B245&amp;C245,'C1'!$D$2:$Z$9988,4,FALSE),0)</f>
        <v>48412.68</v>
      </c>
      <c r="I245" s="48">
        <f>IFERROR(VLOOKUP(B245&amp;C245,'C1'!$D$1:$Z$9988,5,FALSE),0)</f>
        <v>48412.68</v>
      </c>
      <c r="J245" s="48">
        <f>IFERROR(VLOOKUP(B245&amp;C245,'C1'!$D$2:$Z$9988,6,FALSE),0)</f>
        <v>47791.89</v>
      </c>
      <c r="K245" s="48">
        <f>IFERROR(VLOOKUP(B245&amp;C245,'C1'!$D$2:$Z$9988,7,FALSE),0)</f>
        <v>47791.89</v>
      </c>
      <c r="L245" s="102">
        <f t="shared" si="7"/>
        <v>1419.2576073749951</v>
      </c>
    </row>
    <row r="246" spans="2:12" hidden="1" x14ac:dyDescent="0.3">
      <c r="B246" s="293">
        <v>92000</v>
      </c>
      <c r="C246" s="293">
        <v>11000</v>
      </c>
      <c r="D246" s="281" t="s">
        <v>1048</v>
      </c>
      <c r="E246" s="282">
        <f>IFERROR(VLOOKUP(B246&amp;C246,'C1'!$D$2:$Z$9988,2,FALSE),0)</f>
        <v>0</v>
      </c>
      <c r="F246" s="255">
        <f t="shared" si="6"/>
        <v>0</v>
      </c>
      <c r="G246" s="126"/>
      <c r="H246" s="48">
        <f>IFERROR(VLOOKUP(B246&amp;C246,'C1'!$D$2:$Z$9988,4,FALSE),0)</f>
        <v>0</v>
      </c>
      <c r="I246" s="48">
        <f>IFERROR(VLOOKUP(B246&amp;C246,'C1'!$D$1:$Z$9988,5,FALSE),0)</f>
        <v>0</v>
      </c>
      <c r="J246" s="48">
        <f>IFERROR(VLOOKUP(B246&amp;C246,'C1'!$D$2:$Z$9988,6,FALSE),0)</f>
        <v>0</v>
      </c>
      <c r="K246" s="48">
        <f>IFERROR(VLOOKUP(B246&amp;C246,'C1'!$D$2:$Z$9988,7,FALSE),0)</f>
        <v>0</v>
      </c>
      <c r="L246" s="119">
        <f t="shared" si="7"/>
        <v>0</v>
      </c>
    </row>
    <row r="247" spans="2:12" x14ac:dyDescent="0.3">
      <c r="B247" s="293">
        <v>92000</v>
      </c>
      <c r="C247" s="293">
        <v>12000</v>
      </c>
      <c r="D247" s="281" t="s">
        <v>904</v>
      </c>
      <c r="E247" s="282">
        <f>IFERROR(VLOOKUP(B247&amp;C247,'C1'!$D$2:$Z$9988,2,FALSE),0)</f>
        <v>54262.932149999993</v>
      </c>
      <c r="F247" s="255">
        <f t="shared" si="6"/>
        <v>1</v>
      </c>
      <c r="G247" s="126"/>
      <c r="H247" s="48">
        <f>IFERROR(VLOOKUP(B247&amp;C247,'C1'!$D$2:$Z$9988,4,FALSE),0)</f>
        <v>52947.24</v>
      </c>
      <c r="I247" s="48">
        <f>IFERROR(VLOOKUP(B247&amp;C247,'C1'!$D$1:$Z$9988,5,FALSE),0)</f>
        <v>52947.24</v>
      </c>
      <c r="J247" s="48">
        <f>IFERROR(VLOOKUP(B247&amp;C247,'C1'!$D$2:$Z$9988,6,FALSE),0)</f>
        <v>43142.42</v>
      </c>
      <c r="K247" s="48">
        <f>IFERROR(VLOOKUP(B247&amp;C247,'C1'!$D$2:$Z$9988,7,FALSE),0)</f>
        <v>43142.42</v>
      </c>
      <c r="L247" s="102">
        <f t="shared" si="7"/>
        <v>1315.6921499999953</v>
      </c>
    </row>
    <row r="248" spans="2:12" x14ac:dyDescent="0.3">
      <c r="B248" s="293">
        <v>92000</v>
      </c>
      <c r="C248" s="293">
        <v>12001</v>
      </c>
      <c r="D248" s="281" t="s">
        <v>905</v>
      </c>
      <c r="E248" s="282">
        <v>31810.7</v>
      </c>
      <c r="F248" s="255">
        <f t="shared" si="6"/>
        <v>1</v>
      </c>
      <c r="G248" s="126"/>
      <c r="H248" s="48">
        <f>IFERROR(VLOOKUP(B248&amp;C248,'C1'!$D$2:$Z$9988,4,FALSE),0)</f>
        <v>15519.68</v>
      </c>
      <c r="I248" s="48">
        <f>IFERROR(VLOOKUP(B248&amp;C248,'C1'!$D$1:$Z$9988,5,FALSE),0)</f>
        <v>15519.68</v>
      </c>
      <c r="J248" s="48">
        <f>IFERROR(VLOOKUP(B248&amp;C248,'C1'!$D$2:$Z$9988,6,FALSE),0)</f>
        <v>15516.08</v>
      </c>
      <c r="K248" s="48">
        <f>IFERROR(VLOOKUP(B248&amp;C248,'C1'!$D$2:$Z$9988,7,FALSE),0)</f>
        <v>15516.08</v>
      </c>
      <c r="L248" s="102">
        <f t="shared" si="7"/>
        <v>16291.02</v>
      </c>
    </row>
    <row r="249" spans="2:12" x14ac:dyDescent="0.3">
      <c r="B249" s="293">
        <v>92000</v>
      </c>
      <c r="C249" s="293">
        <v>12003</v>
      </c>
      <c r="D249" s="281" t="s">
        <v>906</v>
      </c>
      <c r="E249" s="282">
        <f>IFERROR(VLOOKUP(B249&amp;C249,'C1'!$D$2:$Z$9988,2,FALSE),0)</f>
        <v>60908.723624999999</v>
      </c>
      <c r="F249" s="255">
        <f t="shared" si="6"/>
        <v>1</v>
      </c>
      <c r="G249" s="126"/>
      <c r="H249" s="48">
        <f>IFERROR(VLOOKUP(B249&amp;C249,'C1'!$D$2:$Z$9988,4,FALSE),0)</f>
        <v>59431.8</v>
      </c>
      <c r="I249" s="48">
        <f>IFERROR(VLOOKUP(B249&amp;C249,'C1'!$D$1:$Z$9988,5,FALSE),0)</f>
        <v>59431.8</v>
      </c>
      <c r="J249" s="48">
        <f>IFERROR(VLOOKUP(B249&amp;C249,'C1'!$D$2:$Z$9988,6,FALSE),0)</f>
        <v>59396.25</v>
      </c>
      <c r="K249" s="48">
        <f>IFERROR(VLOOKUP(B249&amp;C249,'C1'!$D$2:$Z$9988,7,FALSE),0)</f>
        <v>59396.25</v>
      </c>
      <c r="L249" s="102">
        <f t="shared" si="7"/>
        <v>1476.9236249999958</v>
      </c>
    </row>
    <row r="250" spans="2:12" x14ac:dyDescent="0.3">
      <c r="B250" s="293">
        <v>92000</v>
      </c>
      <c r="C250" s="293">
        <v>12004</v>
      </c>
      <c r="D250" s="281" t="s">
        <v>907</v>
      </c>
      <c r="E250" s="282">
        <f>IFERROR(VLOOKUP(B250&amp;C250,'C1'!$D$2:$Z$9988,2,FALSE),0)</f>
        <v>103256.055375</v>
      </c>
      <c r="F250" s="255">
        <f t="shared" si="6"/>
        <v>1</v>
      </c>
      <c r="G250" s="126"/>
      <c r="H250" s="48">
        <f>IFERROR(VLOOKUP(B250&amp;C250,'C1'!$D$2:$Z$9988,4,FALSE),0)</f>
        <v>100752.8</v>
      </c>
      <c r="I250" s="48">
        <f>IFERROR(VLOOKUP(B250&amp;C250,'C1'!$D$1:$Z$9988,5,FALSE),0)</f>
        <v>100752.8</v>
      </c>
      <c r="J250" s="48">
        <f>IFERROR(VLOOKUP(B250&amp;C250,'C1'!$D$2:$Z$9988,6,FALSE),0)</f>
        <v>96958.75</v>
      </c>
      <c r="K250" s="48">
        <f>IFERROR(VLOOKUP(B250&amp;C250,'C1'!$D$2:$Z$9988,7,FALSE),0)</f>
        <v>96958.75</v>
      </c>
      <c r="L250" s="102">
        <f t="shared" si="7"/>
        <v>2503.2553749999934</v>
      </c>
    </row>
    <row r="251" spans="2:12" x14ac:dyDescent="0.3">
      <c r="B251" s="293">
        <v>92000</v>
      </c>
      <c r="C251" s="293">
        <v>12006</v>
      </c>
      <c r="D251" s="281" t="s">
        <v>908</v>
      </c>
      <c r="E251" s="282">
        <f>IFERROR(VLOOKUP(B251&amp;C251,'C1'!$D$2:$Z$9988,2,FALSE),0)</f>
        <v>37986.838762499996</v>
      </c>
      <c r="F251" s="255">
        <f t="shared" si="6"/>
        <v>1</v>
      </c>
      <c r="G251" s="126"/>
      <c r="H251" s="48">
        <f>IFERROR(VLOOKUP(B251&amp;C251,'C1'!$D$2:$Z$9988,4,FALSE),0)</f>
        <v>37959.4</v>
      </c>
      <c r="I251" s="48">
        <f>IFERROR(VLOOKUP(B251&amp;C251,'C1'!$D$1:$Z$9988,5,FALSE),0)</f>
        <v>37959.4</v>
      </c>
      <c r="J251" s="48">
        <f>IFERROR(VLOOKUP(B251&amp;C251,'C1'!$D$2:$Z$9988,6,FALSE),0)</f>
        <v>36751.22</v>
      </c>
      <c r="K251" s="48">
        <f>IFERROR(VLOOKUP(B251&amp;C251,'C1'!$D$2:$Z$9988,7,FALSE),0)</f>
        <v>36751.22</v>
      </c>
      <c r="L251" s="102">
        <f t="shared" si="7"/>
        <v>27.438762499994482</v>
      </c>
    </row>
    <row r="252" spans="2:12" x14ac:dyDescent="0.3">
      <c r="B252" s="293">
        <v>92000</v>
      </c>
      <c r="C252" s="293">
        <v>12100</v>
      </c>
      <c r="D252" s="281" t="s">
        <v>909</v>
      </c>
      <c r="E252" s="282">
        <v>157532.63</v>
      </c>
      <c r="F252" s="255">
        <f t="shared" si="6"/>
        <v>1</v>
      </c>
      <c r="G252" s="126"/>
      <c r="H252" s="48">
        <f>IFERROR(VLOOKUP(B252&amp;C252,'C1'!$D$2:$Z$9988,4,FALSE),0)</f>
        <v>145410.43</v>
      </c>
      <c r="I252" s="48">
        <f>IFERROR(VLOOKUP(B252&amp;C252,'C1'!$D$1:$Z$9988,5,FALSE),0)</f>
        <v>145410.43</v>
      </c>
      <c r="J252" s="48">
        <f>IFERROR(VLOOKUP(B252&amp;C252,'C1'!$D$2:$Z$9988,6,FALSE),0)</f>
        <v>136400.75</v>
      </c>
      <c r="K252" s="48">
        <f>IFERROR(VLOOKUP(B252&amp;C252,'C1'!$D$2:$Z$9988,7,FALSE),0)</f>
        <v>136400.75</v>
      </c>
      <c r="L252" s="102">
        <f t="shared" si="7"/>
        <v>12122.200000000012</v>
      </c>
    </row>
    <row r="253" spans="2:12" x14ac:dyDescent="0.3">
      <c r="B253" s="293">
        <v>92000</v>
      </c>
      <c r="C253" s="293">
        <v>12101</v>
      </c>
      <c r="D253" s="281" t="s">
        <v>910</v>
      </c>
      <c r="E253" s="282">
        <v>184077.74</v>
      </c>
      <c r="F253" s="255">
        <f t="shared" si="6"/>
        <v>1</v>
      </c>
      <c r="G253" s="126"/>
      <c r="H253" s="48">
        <f>IFERROR(VLOOKUP(B253&amp;C253,'C1'!$D$2:$Z$9988,4,FALSE),0)</f>
        <v>162293.99</v>
      </c>
      <c r="I253" s="48">
        <f>IFERROR(VLOOKUP(B253&amp;C253,'C1'!$D$1:$Z$9988,5,FALSE),0)</f>
        <v>162293.99</v>
      </c>
      <c r="J253" s="48">
        <f>IFERROR(VLOOKUP(B253&amp;C253,'C1'!$D$2:$Z$9988,6,FALSE),0)</f>
        <v>152836.35</v>
      </c>
      <c r="K253" s="48">
        <f>IFERROR(VLOOKUP(B253&amp;C253,'C1'!$D$2:$Z$9988,7,FALSE),0)</f>
        <v>152836.35</v>
      </c>
      <c r="L253" s="102">
        <f t="shared" si="7"/>
        <v>21783.75</v>
      </c>
    </row>
    <row r="254" spans="2:12" x14ac:dyDescent="0.3">
      <c r="B254" s="293">
        <v>92000</v>
      </c>
      <c r="C254" s="293">
        <v>13000</v>
      </c>
      <c r="D254" s="281" t="s">
        <v>1049</v>
      </c>
      <c r="E254" s="282">
        <f>IFERROR(VLOOKUP(B254&amp;C254,'C1'!$D$2:$Z$9988,2,FALSE),0)</f>
        <v>32397.338187500001</v>
      </c>
      <c r="F254" s="255">
        <f t="shared" si="6"/>
        <v>1</v>
      </c>
      <c r="G254" s="126"/>
      <c r="H254" s="48">
        <f>IFERROR(VLOOKUP(B254&amp;C254,'C1'!$D$2:$Z$9988,4,FALSE),0)</f>
        <v>15653.37</v>
      </c>
      <c r="I254" s="48">
        <f>IFERROR(VLOOKUP(B254&amp;C254,'C1'!$D$1:$Z$9988,5,FALSE),0)</f>
        <v>653.37</v>
      </c>
      <c r="J254" s="48">
        <f>IFERROR(VLOOKUP(B254&amp;C254,'C1'!$D$2:$Z$9988,6,FALSE),0)</f>
        <v>0</v>
      </c>
      <c r="K254" s="48">
        <f>IFERROR(VLOOKUP(B254&amp;C254,'C1'!$D$2:$Z$9988,7,FALSE),0)</f>
        <v>0</v>
      </c>
      <c r="L254" s="102">
        <f t="shared" si="7"/>
        <v>16743.968187500002</v>
      </c>
    </row>
    <row r="255" spans="2:12" hidden="1" x14ac:dyDescent="0.3">
      <c r="B255" s="293">
        <v>92000</v>
      </c>
      <c r="C255" s="293">
        <v>13001</v>
      </c>
      <c r="D255" s="281" t="s">
        <v>1050</v>
      </c>
      <c r="E255" s="282">
        <f>IFERROR(VLOOKUP(B255&amp;C255,'C1'!$D$2:$Z$9988,2,FALSE),0)</f>
        <v>0</v>
      </c>
      <c r="F255" s="255">
        <f t="shared" si="6"/>
        <v>0</v>
      </c>
      <c r="G255" s="126"/>
      <c r="H255" s="48">
        <f>IFERROR(VLOOKUP(B255&amp;C255,'C1'!$D$2:$Z$9988,4,FALSE),0)</f>
        <v>1000</v>
      </c>
      <c r="I255" s="48">
        <f>IFERROR(VLOOKUP(B255&amp;C255,'C1'!$D$1:$Z$9988,5,FALSE),0)</f>
        <v>1000</v>
      </c>
      <c r="J255" s="48">
        <f>IFERROR(VLOOKUP(B255&amp;C255,'C1'!$D$2:$Z$9988,6,FALSE),0)</f>
        <v>0</v>
      </c>
      <c r="K255" s="48">
        <f>IFERROR(VLOOKUP(B255&amp;C255,'C1'!$D$2:$Z$9988,7,FALSE),0)</f>
        <v>0</v>
      </c>
      <c r="L255" s="119">
        <f t="shared" si="7"/>
        <v>-1000</v>
      </c>
    </row>
    <row r="256" spans="2:12" x14ac:dyDescent="0.3">
      <c r="B256" s="293">
        <v>92000</v>
      </c>
      <c r="C256" s="293">
        <v>13002</v>
      </c>
      <c r="D256" s="281" t="s">
        <v>911</v>
      </c>
      <c r="E256" s="282">
        <f>IFERROR(VLOOKUP(B256&amp;C256,'C1'!$D$2:$Z$9988,2,FALSE),0)</f>
        <v>1397.9196000000002</v>
      </c>
      <c r="F256" s="255">
        <f t="shared" si="6"/>
        <v>1</v>
      </c>
      <c r="G256" s="126"/>
      <c r="H256" s="48">
        <f>IFERROR(VLOOKUP(B256&amp;C256,'C1'!$D$2:$Z$9988,4,FALSE),0)</f>
        <v>1364.16</v>
      </c>
      <c r="I256" s="48">
        <f>IFERROR(VLOOKUP(B256&amp;C256,'C1'!$D$1:$Z$9988,5,FALSE),0)</f>
        <v>1364.16</v>
      </c>
      <c r="J256" s="48">
        <f>IFERROR(VLOOKUP(B256&amp;C256,'C1'!$D$2:$Z$9988,6,FALSE),0)</f>
        <v>0</v>
      </c>
      <c r="K256" s="48">
        <f>IFERROR(VLOOKUP(B256&amp;C256,'C1'!$D$2:$Z$9988,7,FALSE),0)</f>
        <v>0</v>
      </c>
      <c r="L256" s="102">
        <f t="shared" si="7"/>
        <v>33.759600000000091</v>
      </c>
    </row>
    <row r="257" spans="2:12" hidden="1" x14ac:dyDescent="0.3">
      <c r="B257" s="293">
        <v>92000</v>
      </c>
      <c r="C257" s="293">
        <v>13101</v>
      </c>
      <c r="D257" s="281" t="s">
        <v>912</v>
      </c>
      <c r="E257" s="282">
        <f>IFERROR(VLOOKUP(B257&amp;C257,'C1'!$D$2:$Z$9988,2,FALSE),0)</f>
        <v>0</v>
      </c>
      <c r="F257" s="255">
        <f t="shared" si="6"/>
        <v>0</v>
      </c>
      <c r="G257" s="126"/>
      <c r="H257" s="48">
        <f>IFERROR(VLOOKUP(B257&amp;C257,'C1'!$D$2:$Z$9988,4,FALSE),0)</f>
        <v>15296.58</v>
      </c>
      <c r="I257" s="48">
        <f>IFERROR(VLOOKUP(B257&amp;C257,'C1'!$D$1:$Z$9988,5,FALSE),0)</f>
        <v>15296.58</v>
      </c>
      <c r="J257" s="48">
        <f>IFERROR(VLOOKUP(B257&amp;C257,'C1'!$D$2:$Z$9988,6,FALSE),0)</f>
        <v>15944.51</v>
      </c>
      <c r="K257" s="48">
        <f>IFERROR(VLOOKUP(B257&amp;C257,'C1'!$D$2:$Z$9988,7,FALSE),0)</f>
        <v>15944.51</v>
      </c>
      <c r="L257" s="119">
        <f t="shared" si="7"/>
        <v>-15296.58</v>
      </c>
    </row>
    <row r="258" spans="2:12" hidden="1" x14ac:dyDescent="0.3">
      <c r="B258" s="293">
        <v>92000</v>
      </c>
      <c r="C258" s="293">
        <v>13102</v>
      </c>
      <c r="D258" s="281" t="s">
        <v>913</v>
      </c>
      <c r="E258" s="282">
        <f>IFERROR(VLOOKUP(B258&amp;C258,'C1'!$D$2:$Z$9988,2,FALSE),0)</f>
        <v>0</v>
      </c>
      <c r="F258" s="255">
        <f t="shared" si="6"/>
        <v>0</v>
      </c>
      <c r="G258" s="126"/>
      <c r="H258" s="48">
        <f>IFERROR(VLOOKUP(B258&amp;C258,'C1'!$D$2:$Z$9988,4,FALSE),0)</f>
        <v>1507</v>
      </c>
      <c r="I258" s="48">
        <f>IFERROR(VLOOKUP(B258&amp;C258,'C1'!$D$1:$Z$9988,5,FALSE),0)</f>
        <v>1507</v>
      </c>
      <c r="J258" s="48">
        <f>IFERROR(VLOOKUP(B258&amp;C258,'C1'!$D$2:$Z$9988,6,FALSE),0)</f>
        <v>1362.39</v>
      </c>
      <c r="K258" s="48">
        <f>IFERROR(VLOOKUP(B258&amp;C258,'C1'!$D$2:$Z$9988,7,FALSE),0)</f>
        <v>1362.39</v>
      </c>
      <c r="L258" s="119">
        <f t="shared" si="7"/>
        <v>-1507</v>
      </c>
    </row>
    <row r="259" spans="2:12" x14ac:dyDescent="0.3">
      <c r="B259" s="293">
        <v>92000</v>
      </c>
      <c r="C259" s="293">
        <v>15000</v>
      </c>
      <c r="D259" s="281" t="s">
        <v>1051</v>
      </c>
      <c r="E259" s="282">
        <f>IFERROR(VLOOKUP(B259&amp;C259,'C1'!$D$2:$Z$9988,2,FALSE),0)</f>
        <v>68589.962250000011</v>
      </c>
      <c r="F259" s="255">
        <f t="shared" si="6"/>
        <v>1</v>
      </c>
      <c r="G259" s="126"/>
      <c r="H259" s="48">
        <f>IFERROR(VLOOKUP(B259&amp;C259,'C1'!$D$2:$Z$9988,4,FALSE),0)</f>
        <v>62282.89</v>
      </c>
      <c r="I259" s="48">
        <f>IFERROR(VLOOKUP(B259&amp;C259,'C1'!$D$1:$Z$9988,5,FALSE),0)</f>
        <v>62282.89</v>
      </c>
      <c r="J259" s="48">
        <f>IFERROR(VLOOKUP(B259&amp;C259,'C1'!$D$2:$Z$9988,6,FALSE),0)</f>
        <v>73553.509999999995</v>
      </c>
      <c r="K259" s="48">
        <f>IFERROR(VLOOKUP(B259&amp;C259,'C1'!$D$2:$Z$9988,7,FALSE),0)</f>
        <v>73553.509999999995</v>
      </c>
      <c r="L259" s="102">
        <f t="shared" si="7"/>
        <v>6307.072250000012</v>
      </c>
    </row>
    <row r="260" spans="2:12" x14ac:dyDescent="0.3">
      <c r="B260" s="293">
        <v>92000</v>
      </c>
      <c r="C260" s="293">
        <v>15100</v>
      </c>
      <c r="D260" s="281" t="s">
        <v>914</v>
      </c>
      <c r="E260" s="282">
        <f>IFERROR(VLOOKUP(B260&amp;C260,'C1'!$D$2:$Z$9988,2,FALSE),0)</f>
        <v>3000</v>
      </c>
      <c r="F260" s="255">
        <f t="shared" si="6"/>
        <v>1</v>
      </c>
      <c r="G260" s="126"/>
      <c r="H260" s="48">
        <f>IFERROR(VLOOKUP(B260&amp;C260,'C1'!$D$2:$Z$9988,4,FALSE),0)</f>
        <v>3000</v>
      </c>
      <c r="I260" s="48">
        <f>IFERROR(VLOOKUP(B260&amp;C260,'C1'!$D$1:$Z$9988,5,FALSE),0)</f>
        <v>3000</v>
      </c>
      <c r="J260" s="48">
        <f>IFERROR(VLOOKUP(B260&amp;C260,'C1'!$D$2:$Z$9988,6,FALSE),0)</f>
        <v>0</v>
      </c>
      <c r="K260" s="48">
        <f>IFERROR(VLOOKUP(B260&amp;C260,'C1'!$D$2:$Z$9988,7,FALSE),0)</f>
        <v>0</v>
      </c>
      <c r="L260" s="119">
        <f t="shared" si="7"/>
        <v>0</v>
      </c>
    </row>
    <row r="261" spans="2:12" hidden="1" x14ac:dyDescent="0.3">
      <c r="B261" s="293">
        <v>92000</v>
      </c>
      <c r="C261" s="293">
        <v>16203</v>
      </c>
      <c r="D261" s="281" t="s">
        <v>1052</v>
      </c>
      <c r="E261" s="282">
        <f>IFERROR(VLOOKUP(B261&amp;C261,'C1'!$D$2:$Z$9988,2,FALSE),0)</f>
        <v>0</v>
      </c>
      <c r="F261" s="255">
        <f t="shared" si="6"/>
        <v>0</v>
      </c>
      <c r="G261" s="126"/>
      <c r="H261" s="48">
        <f>IFERROR(VLOOKUP(B261&amp;C261,'C1'!$D$2:$Z$9988,4,FALSE),0)</f>
        <v>0</v>
      </c>
      <c r="I261" s="48">
        <f>IFERROR(VLOOKUP(B261&amp;C261,'C1'!$D$1:$Z$9988,5,FALSE),0)</f>
        <v>0</v>
      </c>
      <c r="J261" s="48">
        <f>IFERROR(VLOOKUP(B261&amp;C261,'C1'!$D$2:$Z$9988,6,FALSE),0)</f>
        <v>0</v>
      </c>
      <c r="K261" s="48">
        <f>IFERROR(VLOOKUP(B261&amp;C261,'C1'!$D$2:$Z$9988,7,FALSE),0)</f>
        <v>0</v>
      </c>
      <c r="L261" s="119">
        <f t="shared" si="7"/>
        <v>0</v>
      </c>
    </row>
    <row r="262" spans="2:12" x14ac:dyDescent="0.3">
      <c r="B262" s="293">
        <v>92000</v>
      </c>
      <c r="C262" s="293">
        <v>16000</v>
      </c>
      <c r="D262" s="281" t="s">
        <v>915</v>
      </c>
      <c r="E262" s="282">
        <v>203962.65</v>
      </c>
      <c r="F262" s="255">
        <f t="shared" si="6"/>
        <v>1</v>
      </c>
      <c r="G262" s="126"/>
      <c r="H262" s="48">
        <f>IFERROR(VLOOKUP(B262&amp;C262,'C1'!$D$2:$Z$9988,4,FALSE),0)</f>
        <v>218376.87</v>
      </c>
      <c r="I262" s="48">
        <f>IFERROR(VLOOKUP(B262&amp;C262,'C1'!$D$1:$Z$9988,5,FALSE),0)</f>
        <v>179976.87</v>
      </c>
      <c r="J262" s="48">
        <f>IFERROR(VLOOKUP(B262&amp;C262,'C1'!$D$2:$Z$9988,6,FALSE),0)</f>
        <v>179087.05</v>
      </c>
      <c r="K262" s="48">
        <f>IFERROR(VLOOKUP(B262&amp;C262,'C1'!$D$2:$Z$9988,7,FALSE),0)</f>
        <v>179087.05</v>
      </c>
      <c r="L262" s="119">
        <f t="shared" si="7"/>
        <v>-14414.220000000001</v>
      </c>
    </row>
    <row r="263" spans="2:12" x14ac:dyDescent="0.3">
      <c r="B263" s="293">
        <v>92320</v>
      </c>
      <c r="C263" s="293">
        <v>12003</v>
      </c>
      <c r="D263" s="281" t="s">
        <v>916</v>
      </c>
      <c r="E263" s="282">
        <f>IFERROR(VLOOKUP(B263&amp;C263,'C1'!$D$2:$Z$9988,2,FALSE),0)</f>
        <v>12181.744725</v>
      </c>
      <c r="F263" s="255">
        <f t="shared" ref="F263:F283" si="8">IF(E263=0,0,1)</f>
        <v>1</v>
      </c>
      <c r="G263" s="126"/>
      <c r="H263" s="48">
        <f>IFERROR(VLOOKUP(B263&amp;C263,'C1'!$D$2:$Z$9988,4,FALSE),0)</f>
        <v>11886.36</v>
      </c>
      <c r="I263" s="48">
        <f>IFERROR(VLOOKUP(B263&amp;C263,'C1'!$D$1:$Z$9988,5,FALSE),0)</f>
        <v>11886.36</v>
      </c>
      <c r="J263" s="48">
        <f>IFERROR(VLOOKUP(B263&amp;C263,'C1'!$D$2:$Z$9988,6,FALSE),0)</f>
        <v>11879.25</v>
      </c>
      <c r="K263" s="48">
        <f>IFERROR(VLOOKUP(B263&amp;C263,'C1'!$D$2:$Z$9988,7,FALSE),0)</f>
        <v>11879.25</v>
      </c>
      <c r="L263" s="102">
        <f t="shared" si="7"/>
        <v>295.38472499999989</v>
      </c>
    </row>
    <row r="264" spans="2:12" x14ac:dyDescent="0.3">
      <c r="B264" s="293">
        <v>92320</v>
      </c>
      <c r="C264" s="293">
        <v>12006</v>
      </c>
      <c r="D264" s="281" t="s">
        <v>1053</v>
      </c>
      <c r="E264" s="282">
        <f>IFERROR(VLOOKUP(B264&amp;C264,'C1'!$D$2:$Z$9988,2,FALSE),0)</f>
        <v>445.75917499999997</v>
      </c>
      <c r="F264" s="255">
        <f t="shared" si="8"/>
        <v>1</v>
      </c>
      <c r="G264" s="126"/>
      <c r="H264" s="48">
        <f>IFERROR(VLOOKUP(B264&amp;C264,'C1'!$D$2:$Z$9988,4,FALSE),0)</f>
        <v>0</v>
      </c>
      <c r="I264" s="48">
        <f>IFERROR(VLOOKUP(B264&amp;C264,'C1'!$D$1:$Z$9988,5,FALSE),0)</f>
        <v>0</v>
      </c>
      <c r="J264" s="48">
        <f>IFERROR(VLOOKUP(B264&amp;C264,'C1'!$D$2:$Z$9988,6,FALSE),0)</f>
        <v>0</v>
      </c>
      <c r="K264" s="48">
        <f>IFERROR(VLOOKUP(B264&amp;C264,'C1'!$D$2:$Z$9988,7,FALSE),0)</f>
        <v>0</v>
      </c>
      <c r="L264" s="102">
        <f t="shared" ref="L264:L287" si="9">E264-H264</f>
        <v>445.75917499999997</v>
      </c>
    </row>
    <row r="265" spans="2:12" x14ac:dyDescent="0.3">
      <c r="B265" s="293">
        <v>92320</v>
      </c>
      <c r="C265" s="293">
        <v>12100</v>
      </c>
      <c r="D265" s="281" t="s">
        <v>1054</v>
      </c>
      <c r="E265" s="282">
        <f>IFERROR(VLOOKUP(B265&amp;C265,'C1'!$D$2:$Z$9988,2,FALSE),0)</f>
        <v>8796.4208500000004</v>
      </c>
      <c r="F265" s="255">
        <f t="shared" si="8"/>
        <v>1</v>
      </c>
      <c r="G265" s="126"/>
      <c r="H265" s="48">
        <f>IFERROR(VLOOKUP(B265&amp;C265,'C1'!$D$2:$Z$9988,4,FALSE),0)</f>
        <v>8583.19</v>
      </c>
      <c r="I265" s="48">
        <f>IFERROR(VLOOKUP(B265&amp;C265,'C1'!$D$1:$Z$9988,5,FALSE),0)</f>
        <v>8583.19</v>
      </c>
      <c r="J265" s="48">
        <f>IFERROR(VLOOKUP(B265&amp;C265,'C1'!$D$2:$Z$9988,6,FALSE),0)</f>
        <v>8577.66</v>
      </c>
      <c r="K265" s="48">
        <f>IFERROR(VLOOKUP(B265&amp;C265,'C1'!$D$2:$Z$9988,7,FALSE),0)</f>
        <v>8577.66</v>
      </c>
      <c r="L265" s="102">
        <f t="shared" si="9"/>
        <v>213.23084999999992</v>
      </c>
    </row>
    <row r="266" spans="2:12" x14ac:dyDescent="0.3">
      <c r="B266" s="293">
        <v>92320</v>
      </c>
      <c r="C266" s="293">
        <v>12101</v>
      </c>
      <c r="D266" s="281" t="s">
        <v>917</v>
      </c>
      <c r="E266" s="282">
        <f>IFERROR(VLOOKUP(B266&amp;C266,'C1'!$D$2:$Z$9988,2,FALSE),0)</f>
        <v>9887.0233333333326</v>
      </c>
      <c r="F266" s="255">
        <f t="shared" si="8"/>
        <v>1</v>
      </c>
      <c r="G266" s="126"/>
      <c r="H266" s="48">
        <f>IFERROR(VLOOKUP(B266&amp;C266,'C1'!$D$2:$Z$9988,4,FALSE),0)</f>
        <v>8683.14</v>
      </c>
      <c r="I266" s="48">
        <f>IFERROR(VLOOKUP(B266&amp;C266,'C1'!$D$1:$Z$9988,5,FALSE),0)</f>
        <v>8683.14</v>
      </c>
      <c r="J266" s="48">
        <f>IFERROR(VLOOKUP(B266&amp;C266,'C1'!$D$2:$Z$9988,6,FALSE),0)</f>
        <v>8678.6200000000008</v>
      </c>
      <c r="K266" s="48">
        <f>IFERROR(VLOOKUP(B266&amp;C266,'C1'!$D$2:$Z$9988,7,FALSE),0)</f>
        <v>8678.6200000000008</v>
      </c>
      <c r="L266" s="102">
        <f t="shared" si="9"/>
        <v>1203.8833333333332</v>
      </c>
    </row>
    <row r="267" spans="2:12" x14ac:dyDescent="0.3">
      <c r="B267" s="293">
        <v>92320</v>
      </c>
      <c r="C267" s="293">
        <v>15000</v>
      </c>
      <c r="D267" s="281" t="s">
        <v>1055</v>
      </c>
      <c r="E267" s="282">
        <f>IFERROR(VLOOKUP(B267&amp;C267,'C1'!$D$2:$Z$9988,2,FALSE),0)</f>
        <v>3189.70775</v>
      </c>
      <c r="F267" s="255">
        <f t="shared" si="8"/>
        <v>1</v>
      </c>
      <c r="G267" s="126"/>
      <c r="H267" s="48">
        <f>IFERROR(VLOOKUP(B267&amp;C267,'C1'!$D$2:$Z$9988,4,FALSE),0)</f>
        <v>3111.91</v>
      </c>
      <c r="I267" s="48">
        <f>IFERROR(VLOOKUP(B267&amp;C267,'C1'!$D$1:$Z$9988,5,FALSE),0)</f>
        <v>3111.91</v>
      </c>
      <c r="J267" s="48">
        <f>IFERROR(VLOOKUP(B267&amp;C267,'C1'!$D$2:$Z$9988,6,FALSE),0)</f>
        <v>3811.36</v>
      </c>
      <c r="K267" s="48">
        <f>IFERROR(VLOOKUP(B267&amp;C267,'C1'!$D$2:$Z$9988,7,FALSE),0)</f>
        <v>3811.36</v>
      </c>
      <c r="L267" s="102">
        <f t="shared" si="9"/>
        <v>77.797750000000178</v>
      </c>
    </row>
    <row r="268" spans="2:12" x14ac:dyDescent="0.3">
      <c r="B268" s="293">
        <v>92320</v>
      </c>
      <c r="C268" s="293">
        <v>15100</v>
      </c>
      <c r="D268" s="281" t="s">
        <v>1056</v>
      </c>
      <c r="E268" s="282">
        <f>IFERROR(VLOOKUP(B268&amp;C268,'C1'!$D$2:$Z$9988,2,FALSE),0)</f>
        <v>200</v>
      </c>
      <c r="F268" s="255">
        <f t="shared" si="8"/>
        <v>1</v>
      </c>
      <c r="G268" s="126"/>
      <c r="H268" s="48">
        <f>IFERROR(VLOOKUP(B268&amp;C268,'C1'!$D$2:$Z$9988,4,FALSE),0)</f>
        <v>200</v>
      </c>
      <c r="I268" s="48">
        <f>IFERROR(VLOOKUP(B268&amp;C268,'C1'!$D$1:$Z$9988,5,FALSE),0)</f>
        <v>200</v>
      </c>
      <c r="J268" s="48">
        <f>IFERROR(VLOOKUP(B268&amp;C268,'C1'!$D$2:$Z$9988,6,FALSE),0)</f>
        <v>0</v>
      </c>
      <c r="K268" s="48">
        <f>IFERROR(VLOOKUP(B268&amp;C268,'C1'!$D$2:$Z$9988,7,FALSE),0)</f>
        <v>0</v>
      </c>
      <c r="L268" s="119">
        <f t="shared" si="9"/>
        <v>0</v>
      </c>
    </row>
    <row r="269" spans="2:12" hidden="1" x14ac:dyDescent="0.3">
      <c r="B269" s="293">
        <v>92320</v>
      </c>
      <c r="C269" s="293">
        <v>16203</v>
      </c>
      <c r="D269" s="281" t="s">
        <v>1057</v>
      </c>
      <c r="E269" s="282">
        <f>IFERROR(VLOOKUP(B269&amp;C269,'C1'!$D$2:$Z$9988,2,FALSE),0)</f>
        <v>0</v>
      </c>
      <c r="F269" s="255">
        <f t="shared" si="8"/>
        <v>0</v>
      </c>
      <c r="G269" s="126"/>
      <c r="H269" s="48">
        <f>IFERROR(VLOOKUP(B269&amp;C269,'C1'!$D$2:$Z$9988,4,FALSE),0)</f>
        <v>0</v>
      </c>
      <c r="I269" s="48">
        <f>IFERROR(VLOOKUP(B269&amp;C269,'C1'!$D$1:$Z$9988,5,FALSE),0)</f>
        <v>0</v>
      </c>
      <c r="J269" s="48">
        <f>IFERROR(VLOOKUP(B269&amp;C269,'C1'!$D$2:$Z$9988,6,FALSE),0)</f>
        <v>0</v>
      </c>
      <c r="K269" s="48">
        <f>IFERROR(VLOOKUP(B269&amp;C269,'C1'!$D$2:$Z$9988,7,FALSE),0)</f>
        <v>0</v>
      </c>
      <c r="L269" s="119">
        <f t="shared" si="9"/>
        <v>0</v>
      </c>
    </row>
    <row r="270" spans="2:12" x14ac:dyDescent="0.3">
      <c r="B270" s="293">
        <v>92320</v>
      </c>
      <c r="C270" s="293">
        <v>16000</v>
      </c>
      <c r="D270" s="281" t="s">
        <v>1058</v>
      </c>
      <c r="E270" s="282">
        <f>IFERROR(VLOOKUP(B270&amp;C270,'C1'!$D$2:$Z$9988,2,FALSE),0)</f>
        <v>10558.865708672498</v>
      </c>
      <c r="F270" s="255">
        <f t="shared" si="8"/>
        <v>1</v>
      </c>
      <c r="G270" s="126"/>
      <c r="H270" s="48">
        <f>IFERROR(VLOOKUP(B270&amp;C270,'C1'!$D$2:$Z$9988,4,FALSE),0)</f>
        <v>10340.799999999999</v>
      </c>
      <c r="I270" s="48">
        <f>IFERROR(VLOOKUP(B270&amp;C270,'C1'!$D$1:$Z$9988,5,FALSE),0)</f>
        <v>10340.799999999999</v>
      </c>
      <c r="J270" s="48">
        <f>IFERROR(VLOOKUP(B270&amp;C270,'C1'!$D$2:$Z$9988,6,FALSE),0)</f>
        <v>10371.209999999999</v>
      </c>
      <c r="K270" s="48">
        <f>IFERROR(VLOOKUP(B270&amp;C270,'C1'!$D$2:$Z$9988,7,FALSE),0)</f>
        <v>10371.209999999999</v>
      </c>
      <c r="L270" s="102">
        <f>E270-H270</f>
        <v>218.06570867249866</v>
      </c>
    </row>
    <row r="271" spans="2:12" x14ac:dyDescent="0.3">
      <c r="B271" s="293">
        <v>93100</v>
      </c>
      <c r="C271" s="293">
        <v>12000</v>
      </c>
      <c r="D271" s="281" t="s">
        <v>918</v>
      </c>
      <c r="E271" s="282">
        <f>IFERROR(VLOOKUP(B271&amp;C271,'C1'!$D$2:$Z$9988,2,FALSE),0)</f>
        <v>18087.644049999999</v>
      </c>
      <c r="F271" s="255">
        <f t="shared" si="8"/>
        <v>1</v>
      </c>
      <c r="G271" s="126"/>
      <c r="H271" s="48">
        <f>IFERROR(VLOOKUP(B271&amp;C271,'C1'!$D$2:$Z$9988,4,FALSE),0)</f>
        <v>17649.080000000002</v>
      </c>
      <c r="I271" s="48">
        <f>IFERROR(VLOOKUP(B271&amp;C271,'C1'!$D$1:$Z$9988,5,FALSE),0)</f>
        <v>17649.080000000002</v>
      </c>
      <c r="J271" s="48">
        <f>IFERROR(VLOOKUP(B271&amp;C271,'C1'!$D$2:$Z$9988,6,FALSE),0)</f>
        <v>17639.87</v>
      </c>
      <c r="K271" s="48">
        <f>IFERROR(VLOOKUP(B271&amp;C271,'C1'!$D$2:$Z$9988,7,FALSE),0)</f>
        <v>17639.87</v>
      </c>
      <c r="L271" s="102">
        <f t="shared" si="9"/>
        <v>438.56404999999722</v>
      </c>
    </row>
    <row r="272" spans="2:12" x14ac:dyDescent="0.3">
      <c r="B272" s="293">
        <v>93100</v>
      </c>
      <c r="C272" s="293">
        <v>12006</v>
      </c>
      <c r="D272" s="281" t="s">
        <v>1059</v>
      </c>
      <c r="E272" s="282">
        <f>IFERROR(VLOOKUP(B272&amp;C272,'C1'!$D$2:$Z$9988,2,FALSE),0)</f>
        <v>2784.8286499999999</v>
      </c>
      <c r="F272" s="255">
        <f t="shared" si="8"/>
        <v>1</v>
      </c>
      <c r="G272" s="126"/>
      <c r="H272" s="48">
        <f>IFERROR(VLOOKUP(B272&amp;C272,'C1'!$D$2:$Z$9988,4,FALSE),0)</f>
        <v>2037.6</v>
      </c>
      <c r="I272" s="48">
        <f>IFERROR(VLOOKUP(B272&amp;C272,'C1'!$D$1:$Z$9988,5,FALSE),0)</f>
        <v>2037.6</v>
      </c>
      <c r="J272" s="48">
        <f>IFERROR(VLOOKUP(B272&amp;C272,'C1'!$D$2:$Z$9988,6,FALSE),0)</f>
        <v>2036.94</v>
      </c>
      <c r="K272" s="48">
        <f>IFERROR(VLOOKUP(B272&amp;C272,'C1'!$D$2:$Z$9988,7,FALSE),0)</f>
        <v>2036.94</v>
      </c>
      <c r="L272" s="102">
        <f t="shared" si="9"/>
        <v>747.22865000000002</v>
      </c>
    </row>
    <row r="273" spans="2:12" x14ac:dyDescent="0.3">
      <c r="B273" s="293">
        <v>93100</v>
      </c>
      <c r="C273" s="293">
        <v>12100</v>
      </c>
      <c r="D273" s="281" t="s">
        <v>1060</v>
      </c>
      <c r="E273" s="282">
        <f>IFERROR(VLOOKUP(B273&amp;C273,'C1'!$D$2:$Z$9988,2,FALSE),0)</f>
        <v>16713.993887499997</v>
      </c>
      <c r="F273" s="255">
        <f t="shared" si="8"/>
        <v>1</v>
      </c>
      <c r="G273" s="126"/>
      <c r="H273" s="48">
        <f>IFERROR(VLOOKUP(B273&amp;C273,'C1'!$D$2:$Z$9988,4,FALSE),0)</f>
        <v>16308.58</v>
      </c>
      <c r="I273" s="48">
        <f>IFERROR(VLOOKUP(B273&amp;C273,'C1'!$D$1:$Z$9988,5,FALSE),0)</f>
        <v>16308.58</v>
      </c>
      <c r="J273" s="48">
        <f>IFERROR(VLOOKUP(B273&amp;C273,'C1'!$D$2:$Z$9988,6,FALSE),0)</f>
        <v>16298.37</v>
      </c>
      <c r="K273" s="48">
        <f>IFERROR(VLOOKUP(B273&amp;C273,'C1'!$D$2:$Z$9988,7,FALSE),0)</f>
        <v>16298.37</v>
      </c>
      <c r="L273" s="102">
        <f t="shared" si="9"/>
        <v>405.41388749999714</v>
      </c>
    </row>
    <row r="274" spans="2:12" x14ac:dyDescent="0.3">
      <c r="B274" s="293">
        <v>93100</v>
      </c>
      <c r="C274" s="293">
        <v>12101</v>
      </c>
      <c r="D274" s="281" t="s">
        <v>1061</v>
      </c>
      <c r="E274" s="282">
        <f>IFERROR(VLOOKUP(B274&amp;C274,'C1'!$D$2:$Z$9988,2,FALSE),0)</f>
        <v>22931.736666666664</v>
      </c>
      <c r="F274" s="255">
        <f t="shared" si="8"/>
        <v>1</v>
      </c>
      <c r="G274" s="126"/>
      <c r="H274" s="48">
        <f>IFERROR(VLOOKUP(B274&amp;C274,'C1'!$D$2:$Z$9988,4,FALSE),0)</f>
        <v>21035.61</v>
      </c>
      <c r="I274" s="48">
        <f>IFERROR(VLOOKUP(B274&amp;C274,'C1'!$D$1:$Z$9988,5,FALSE),0)</f>
        <v>21035.61</v>
      </c>
      <c r="J274" s="48">
        <f>IFERROR(VLOOKUP(B274&amp;C274,'C1'!$D$2:$Z$9988,6,FALSE),0)</f>
        <v>21024.98</v>
      </c>
      <c r="K274" s="48">
        <f>IFERROR(VLOOKUP(B274&amp;C274,'C1'!$D$2:$Z$9988,7,FALSE),0)</f>
        <v>21024.98</v>
      </c>
      <c r="L274" s="102">
        <f t="shared" si="9"/>
        <v>1896.1266666666634</v>
      </c>
    </row>
    <row r="275" spans="2:12" x14ac:dyDescent="0.3">
      <c r="B275" s="293">
        <v>93100</v>
      </c>
      <c r="C275" s="293">
        <v>15000</v>
      </c>
      <c r="D275" s="281" t="s">
        <v>1062</v>
      </c>
      <c r="E275" s="282">
        <f>IFERROR(VLOOKUP(B275&amp;C275,'C1'!$D$2:$Z$9988,2,FALSE),0)</f>
        <v>4263.3850000000002</v>
      </c>
      <c r="F275" s="255">
        <f t="shared" si="8"/>
        <v>1</v>
      </c>
      <c r="G275" s="126"/>
      <c r="H275" s="48">
        <f>IFERROR(VLOOKUP(B275&amp;C275,'C1'!$D$2:$Z$9988,4,FALSE),0)</f>
        <v>4159.3999999999996</v>
      </c>
      <c r="I275" s="48">
        <f>IFERROR(VLOOKUP(B275&amp;C275,'C1'!$D$1:$Z$9988,5,FALSE),0)</f>
        <v>4159.3999999999996</v>
      </c>
      <c r="J275" s="48">
        <f>IFERROR(VLOOKUP(B275&amp;C275,'C1'!$D$2:$Z$9988,6,FALSE),0)</f>
        <v>5808.6</v>
      </c>
      <c r="K275" s="48">
        <f>IFERROR(VLOOKUP(B275&amp;C275,'C1'!$D$2:$Z$9988,7,FALSE),0)</f>
        <v>5808.6</v>
      </c>
      <c r="L275" s="102">
        <f t="shared" si="9"/>
        <v>103.98500000000058</v>
      </c>
    </row>
    <row r="276" spans="2:12" x14ac:dyDescent="0.3">
      <c r="B276" s="293">
        <v>93100</v>
      </c>
      <c r="C276" s="293">
        <v>15100</v>
      </c>
      <c r="D276" s="281" t="s">
        <v>1063</v>
      </c>
      <c r="E276" s="282">
        <f>IFERROR(VLOOKUP(B276&amp;C276,'C1'!$D$2:$Z$9988,2,FALSE),0)</f>
        <v>800</v>
      </c>
      <c r="F276" s="255">
        <f t="shared" si="8"/>
        <v>1</v>
      </c>
      <c r="G276" s="126"/>
      <c r="H276" s="48">
        <f>IFERROR(VLOOKUP(B276&amp;C276,'C1'!$D$2:$Z$9988,4,FALSE),0)</f>
        <v>800</v>
      </c>
      <c r="I276" s="48">
        <f>IFERROR(VLOOKUP(B276&amp;C276,'C1'!$D$1:$Z$9988,5,FALSE),0)</f>
        <v>800</v>
      </c>
      <c r="J276" s="48">
        <f>IFERROR(VLOOKUP(B276&amp;C276,'C1'!$D$2:$Z$9988,6,FALSE),0)</f>
        <v>0</v>
      </c>
      <c r="K276" s="48">
        <f>IFERROR(VLOOKUP(B276&amp;C276,'C1'!$D$2:$Z$9988,7,FALSE),0)</f>
        <v>0</v>
      </c>
      <c r="L276" s="119">
        <f t="shared" si="9"/>
        <v>0</v>
      </c>
    </row>
    <row r="277" spans="2:12" hidden="1" x14ac:dyDescent="0.3">
      <c r="B277" s="293">
        <v>93100</v>
      </c>
      <c r="C277" s="293">
        <v>16203</v>
      </c>
      <c r="D277" s="281" t="s">
        <v>1064</v>
      </c>
      <c r="E277" s="282">
        <f>IFERROR(VLOOKUP(B277&amp;C277,'C1'!$D$2:$Z$9988,2,FALSE),0)</f>
        <v>0</v>
      </c>
      <c r="F277" s="255">
        <f t="shared" si="8"/>
        <v>0</v>
      </c>
      <c r="G277" s="126"/>
      <c r="H277" s="48">
        <f>IFERROR(VLOOKUP(B277&amp;C277,'C1'!$D$2:$Z$9988,4,FALSE),0)</f>
        <v>0</v>
      </c>
      <c r="I277" s="48">
        <f>IFERROR(VLOOKUP(B277&amp;C277,'C1'!$D$1:$Z$9988,5,FALSE),0)</f>
        <v>0</v>
      </c>
      <c r="J277" s="48">
        <f>IFERROR(VLOOKUP(B277&amp;C277,'C1'!$D$2:$Z$9988,6,FALSE),0)</f>
        <v>0</v>
      </c>
      <c r="K277" s="48">
        <f>IFERROR(VLOOKUP(B277&amp;C277,'C1'!$D$2:$Z$9988,7,FALSE),0)</f>
        <v>0</v>
      </c>
      <c r="L277" s="119">
        <f t="shared" si="9"/>
        <v>0</v>
      </c>
    </row>
    <row r="278" spans="2:12" x14ac:dyDescent="0.3">
      <c r="B278" s="293">
        <v>93100</v>
      </c>
      <c r="C278" s="293">
        <v>16000</v>
      </c>
      <c r="D278" s="281" t="s">
        <v>919</v>
      </c>
      <c r="E278" s="282">
        <f>IFERROR(VLOOKUP(B278&amp;C278,'C1'!$D$2:$Z$9988,2,FALSE),0)</f>
        <v>16803.981670687499</v>
      </c>
      <c r="F278" s="255">
        <f t="shared" si="8"/>
        <v>1</v>
      </c>
      <c r="G278" s="126"/>
      <c r="H278" s="48">
        <f>IFERROR(VLOOKUP(B278&amp;C278,'C1'!$D$2:$Z$9988,4,FALSE),0)</f>
        <v>16123.64</v>
      </c>
      <c r="I278" s="48">
        <f>IFERROR(VLOOKUP(B278&amp;C278,'C1'!$D$1:$Z$9988,5,FALSE),0)</f>
        <v>16123.64</v>
      </c>
      <c r="J278" s="48">
        <f>IFERROR(VLOOKUP(B278&amp;C278,'C1'!$D$2:$Z$9988,6,FALSE),0)</f>
        <v>14908.49</v>
      </c>
      <c r="K278" s="48">
        <f>IFERROR(VLOOKUP(B278&amp;C278,'C1'!$D$2:$Z$9988,7,FALSE),0)</f>
        <v>14908.49</v>
      </c>
      <c r="L278" s="102">
        <f t="shared" si="9"/>
        <v>680.34167068749957</v>
      </c>
    </row>
    <row r="279" spans="2:12" x14ac:dyDescent="0.3">
      <c r="B279" s="293">
        <v>93400</v>
      </c>
      <c r="C279" s="293">
        <v>12000</v>
      </c>
      <c r="D279" s="281" t="s">
        <v>1065</v>
      </c>
      <c r="E279" s="282">
        <f>IFERROR(VLOOKUP(B279&amp;C279,'C1'!$D$2:$Z$9988,2,FALSE),0)</f>
        <v>18087.644049999999</v>
      </c>
      <c r="F279" s="255">
        <f t="shared" si="8"/>
        <v>1</v>
      </c>
      <c r="G279" s="126"/>
      <c r="H279" s="48">
        <f>IFERROR(VLOOKUP(B279&amp;C279,'C1'!$D$2:$Z$9988,4,FALSE),0)</f>
        <v>17649.080000000002</v>
      </c>
      <c r="I279" s="48">
        <f>IFERROR(VLOOKUP(B279&amp;C279,'C1'!$D$1:$Z$9988,5,FALSE),0)</f>
        <v>17649.080000000002</v>
      </c>
      <c r="J279" s="48">
        <f>IFERROR(VLOOKUP(B279&amp;C279,'C1'!$D$2:$Z$9988,6,FALSE),0)</f>
        <v>17639.87</v>
      </c>
      <c r="K279" s="48">
        <f>IFERROR(VLOOKUP(B279&amp;C279,'C1'!$D$2:$Z$9988,7,FALSE),0)</f>
        <v>17639.87</v>
      </c>
      <c r="L279" s="102">
        <f t="shared" si="9"/>
        <v>438.56404999999722</v>
      </c>
    </row>
    <row r="280" spans="2:12" x14ac:dyDescent="0.3">
      <c r="B280" s="293">
        <v>93400</v>
      </c>
      <c r="C280" s="293">
        <v>12006</v>
      </c>
      <c r="D280" s="281" t="s">
        <v>1066</v>
      </c>
      <c r="E280" s="282">
        <f>IFERROR(VLOOKUP(B280&amp;C280,'C1'!$D$2:$Z$9988,2,FALSE),0)</f>
        <v>2088.6214875000001</v>
      </c>
      <c r="F280" s="255">
        <f t="shared" si="8"/>
        <v>1</v>
      </c>
      <c r="G280" s="126"/>
      <c r="H280" s="48">
        <f>IFERROR(VLOOKUP(B280&amp;C280,'C1'!$D$2:$Z$9988,4,FALSE),0)</f>
        <v>2037.6</v>
      </c>
      <c r="I280" s="48">
        <f>IFERROR(VLOOKUP(B280&amp;C280,'C1'!$D$1:$Z$9988,5,FALSE),0)</f>
        <v>2037.6</v>
      </c>
      <c r="J280" s="48">
        <f>IFERROR(VLOOKUP(B280&amp;C280,'C1'!$D$2:$Z$9988,6,FALSE),0)</f>
        <v>2036.19</v>
      </c>
      <c r="K280" s="48">
        <f>IFERROR(VLOOKUP(B280&amp;C280,'C1'!$D$2:$Z$9988,7,FALSE),0)</f>
        <v>2036.19</v>
      </c>
      <c r="L280" s="102">
        <f t="shared" si="9"/>
        <v>51.021487500000148</v>
      </c>
    </row>
    <row r="281" spans="2:12" x14ac:dyDescent="0.3">
      <c r="B281" s="293">
        <v>93400</v>
      </c>
      <c r="C281" s="293">
        <v>12100</v>
      </c>
      <c r="D281" s="281" t="s">
        <v>1067</v>
      </c>
      <c r="E281" s="282">
        <f>IFERROR(VLOOKUP(B281&amp;C281,'C1'!$D$2:$Z$9988,2,FALSE),0)</f>
        <v>16713.993887499997</v>
      </c>
      <c r="F281" s="255">
        <f t="shared" si="8"/>
        <v>1</v>
      </c>
      <c r="G281" s="126"/>
      <c r="H281" s="48">
        <f>IFERROR(VLOOKUP(B281&amp;C281,'C1'!$D$2:$Z$9988,4,FALSE),0)</f>
        <v>16308.58</v>
      </c>
      <c r="I281" s="48">
        <f>IFERROR(VLOOKUP(B281&amp;C281,'C1'!$D$1:$Z$9988,5,FALSE),0)</f>
        <v>16308.58</v>
      </c>
      <c r="J281" s="48">
        <f>IFERROR(VLOOKUP(B281&amp;C281,'C1'!$D$2:$Z$9988,6,FALSE),0)</f>
        <v>16298.37</v>
      </c>
      <c r="K281" s="48">
        <f>IFERROR(VLOOKUP(B281&amp;C281,'C1'!$D$2:$Z$9988,7,FALSE),0)</f>
        <v>16298.37</v>
      </c>
      <c r="L281" s="102">
        <f t="shared" si="9"/>
        <v>405.41388749999714</v>
      </c>
    </row>
    <row r="282" spans="2:12" x14ac:dyDescent="0.3">
      <c r="B282" s="293">
        <v>93400</v>
      </c>
      <c r="C282" s="293">
        <v>12101</v>
      </c>
      <c r="D282" s="281" t="s">
        <v>1068</v>
      </c>
      <c r="E282" s="282">
        <f>IFERROR(VLOOKUP(B282&amp;C282,'C1'!$D$2:$Z$9988,2,FALSE),0)</f>
        <v>22931.736666666664</v>
      </c>
      <c r="F282" s="255">
        <f t="shared" si="8"/>
        <v>1</v>
      </c>
      <c r="G282" s="126"/>
      <c r="H282" s="48">
        <f>IFERROR(VLOOKUP(B282&amp;C282,'C1'!$D$2:$Z$9988,4,FALSE),0)</f>
        <v>21035.61</v>
      </c>
      <c r="I282" s="48">
        <f>IFERROR(VLOOKUP(B282&amp;C282,'C1'!$D$1:$Z$9988,5,FALSE),0)</f>
        <v>21035.61</v>
      </c>
      <c r="J282" s="48">
        <f>IFERROR(VLOOKUP(B282&amp;C282,'C1'!$D$2:$Z$9988,6,FALSE),0)</f>
        <v>21024.98</v>
      </c>
      <c r="K282" s="48">
        <f>IFERROR(VLOOKUP(B282&amp;C282,'C1'!$D$2:$Z$9988,7,FALSE),0)</f>
        <v>21024.98</v>
      </c>
      <c r="L282" s="102">
        <f t="shared" si="9"/>
        <v>1896.1266666666634</v>
      </c>
    </row>
    <row r="283" spans="2:12" x14ac:dyDescent="0.3">
      <c r="B283" s="293">
        <v>93400</v>
      </c>
      <c r="C283" s="293">
        <v>15000</v>
      </c>
      <c r="D283" s="281" t="s">
        <v>1069</v>
      </c>
      <c r="E283" s="282">
        <f>IFERROR(VLOOKUP(B283&amp;C283,'C1'!$D$2:$Z$9988,2,FALSE),0)</f>
        <v>3529.8130000000001</v>
      </c>
      <c r="F283" s="255">
        <f t="shared" si="8"/>
        <v>1</v>
      </c>
      <c r="G283" s="126"/>
      <c r="H283" s="48">
        <f>IFERROR(VLOOKUP(B283&amp;C283,'C1'!$D$2:$Z$9988,4,FALSE),0)</f>
        <v>3443.72</v>
      </c>
      <c r="I283" s="48">
        <f>IFERROR(VLOOKUP(B283&amp;C283,'C1'!$D$1:$Z$9988,5,FALSE),0)</f>
        <v>3443.72</v>
      </c>
      <c r="J283" s="48">
        <f>IFERROR(VLOOKUP(B283&amp;C283,'C1'!$D$2:$Z$9988,6,FALSE),0)</f>
        <v>5193.04</v>
      </c>
      <c r="K283" s="48">
        <f>IFERROR(VLOOKUP(B283&amp;C283,'C1'!$D$2:$Z$9988,7,FALSE),0)</f>
        <v>5193.04</v>
      </c>
      <c r="L283" s="102">
        <f t="shared" si="9"/>
        <v>86.093000000000302</v>
      </c>
    </row>
    <row r="284" spans="2:12" x14ac:dyDescent="0.3">
      <c r="B284" s="293">
        <v>93400</v>
      </c>
      <c r="C284" s="293">
        <v>15100</v>
      </c>
      <c r="D284" s="281" t="s">
        <v>920</v>
      </c>
      <c r="E284" s="282">
        <f>IFERROR(VLOOKUP(B284&amp;C284,'C1'!$D$2:$Z$9988,2,FALSE),0)</f>
        <v>800</v>
      </c>
      <c r="F284" s="255">
        <f t="shared" ref="F284:F287" si="10">IF(E284=0,0,1)</f>
        <v>1</v>
      </c>
      <c r="G284" s="126"/>
      <c r="H284" s="48">
        <f>IFERROR(VLOOKUP(B284&amp;C284,'C1'!$D$2:$Z$9988,4,FALSE),0)</f>
        <v>800</v>
      </c>
      <c r="I284" s="48">
        <f>IFERROR(VLOOKUP(B284&amp;C284,'C1'!$D$1:$Z$9988,5,FALSE),0)</f>
        <v>800</v>
      </c>
      <c r="J284" s="48">
        <f>IFERROR(VLOOKUP(B284&amp;C284,'C1'!$D$2:$Z$9988,6,FALSE),0)</f>
        <v>0</v>
      </c>
      <c r="K284" s="48">
        <f>IFERROR(VLOOKUP(B284&amp;C284,'C1'!$D$2:$Z$9988,7,FALSE),0)</f>
        <v>0</v>
      </c>
      <c r="L284" s="119">
        <f t="shared" si="9"/>
        <v>0</v>
      </c>
    </row>
    <row r="285" spans="2:12" hidden="1" x14ac:dyDescent="0.3">
      <c r="B285" s="293">
        <v>93400</v>
      </c>
      <c r="C285" s="293">
        <v>16203</v>
      </c>
      <c r="D285" s="281" t="s">
        <v>1070</v>
      </c>
      <c r="E285" s="282">
        <f>IFERROR(VLOOKUP(B285&amp;C285,'C1'!$D$2:$Z$9988,2,FALSE),0)</f>
        <v>0</v>
      </c>
      <c r="F285" s="255">
        <f t="shared" si="10"/>
        <v>0</v>
      </c>
      <c r="G285" s="126"/>
      <c r="H285" s="48">
        <f>IFERROR(VLOOKUP(B285&amp;C285,'C1'!$D$2:$Z$9988,4,FALSE),0)</f>
        <v>0</v>
      </c>
      <c r="I285" s="48">
        <f>IFERROR(VLOOKUP(B285&amp;C285,'C1'!$D$1:$Z$9988,5,FALSE),0)</f>
        <v>0</v>
      </c>
      <c r="J285" s="48">
        <f>IFERROR(VLOOKUP(B285&amp;C285,'C1'!$D$2:$Z$9988,6,FALSE),0)</f>
        <v>0</v>
      </c>
      <c r="K285" s="48">
        <f>IFERROR(VLOOKUP(B285&amp;C285,'C1'!$D$2:$Z$9988,7,FALSE),0)</f>
        <v>0</v>
      </c>
      <c r="L285" s="119">
        <f t="shared" si="9"/>
        <v>0</v>
      </c>
    </row>
    <row r="286" spans="2:12" x14ac:dyDescent="0.3">
      <c r="B286" s="293">
        <v>93400</v>
      </c>
      <c r="C286" s="293">
        <v>16000</v>
      </c>
      <c r="D286" s="281" t="s">
        <v>1071</v>
      </c>
      <c r="E286" s="282">
        <f>IFERROR(VLOOKUP(B286&amp;C286,'C1'!$D$2:$Z$9988,2,FALSE),0)</f>
        <v>16425.090192624997</v>
      </c>
      <c r="F286" s="255">
        <f t="shared" si="10"/>
        <v>1</v>
      </c>
      <c r="G286" s="126"/>
      <c r="H286" s="48">
        <f>IFERROR(VLOOKUP(B286&amp;C286,'C1'!$D$2:$Z$9988,4,FALSE),0)</f>
        <v>15935.05</v>
      </c>
      <c r="I286" s="48">
        <f>IFERROR(VLOOKUP(B286&amp;C286,'C1'!$D$1:$Z$9988,5,FALSE),0)</f>
        <v>15935.05</v>
      </c>
      <c r="J286" s="48">
        <f>IFERROR(VLOOKUP(B286&amp;C286,'C1'!$D$2:$Z$9988,6,FALSE),0)</f>
        <v>14823.75</v>
      </c>
      <c r="K286" s="48">
        <f>IFERROR(VLOOKUP(B286&amp;C286,'C1'!$D$2:$Z$9988,7,FALSE),0)</f>
        <v>14823.75</v>
      </c>
      <c r="L286" s="102">
        <f t="shared" si="9"/>
        <v>490.04019262499787</v>
      </c>
    </row>
    <row r="287" spans="2:12" x14ac:dyDescent="0.3">
      <c r="B287" s="293">
        <v>21100</v>
      </c>
      <c r="C287" s="293">
        <v>16103</v>
      </c>
      <c r="D287" s="281" t="s">
        <v>1072</v>
      </c>
      <c r="E287" s="282">
        <f>IFERROR(VLOOKUP(B287&amp;C287,'C1'!$D$2:$Z$9988,2,FALSE),0)</f>
        <v>15180.73</v>
      </c>
      <c r="F287" s="255">
        <f t="shared" si="10"/>
        <v>1</v>
      </c>
      <c r="G287" s="126"/>
      <c r="H287" s="48">
        <f>IFERROR(VLOOKUP(B287&amp;C287,'C1'!$D$2:$Z$9988,4,FALSE),0)</f>
        <v>15180.73</v>
      </c>
      <c r="I287" s="48">
        <f>IFERROR(VLOOKUP(B287&amp;C287,'C1'!$D$1:$Z$9988,5,FALSE),0)</f>
        <v>15180.73</v>
      </c>
      <c r="J287" s="48">
        <f>IFERROR(VLOOKUP(B287&amp;C287,'C1'!$D$2:$Z$9988,6,FALSE),0)</f>
        <v>15180.12</v>
      </c>
      <c r="K287" s="48">
        <f>IFERROR(VLOOKUP(B287&amp;C287,'C1'!$D$2:$Z$9988,7,FALSE),0)</f>
        <v>15180.12</v>
      </c>
      <c r="L287" s="119">
        <f t="shared" si="9"/>
        <v>0</v>
      </c>
    </row>
    <row r="288" spans="2:12" ht="14.25" customHeight="1" x14ac:dyDescent="0.3">
      <c r="F288" s="126"/>
      <c r="G288" s="126"/>
    </row>
    <row r="289" spans="1:12" ht="14.25" customHeight="1" x14ac:dyDescent="0.3">
      <c r="F289" s="255">
        <v>1</v>
      </c>
      <c r="G289" s="126"/>
    </row>
    <row r="290" spans="1:12" ht="15" customHeight="1" x14ac:dyDescent="0.3">
      <c r="A290"/>
      <c r="B290" s="58"/>
      <c r="C290" s="59"/>
      <c r="D290" s="57" t="s">
        <v>45</v>
      </c>
      <c r="E290" s="104">
        <f>SUM(E6:E289)</f>
        <v>4533926.6572610168</v>
      </c>
      <c r="F290" s="255">
        <f>IF(E290=0,0,1)</f>
        <v>1</v>
      </c>
      <c r="G290" s="126"/>
      <c r="H290" s="16">
        <f>SUM(H7:H288)</f>
        <v>4326874.4300000016</v>
      </c>
      <c r="I290" s="16">
        <f>SUM(I7:I289)</f>
        <v>4854264.4400000023</v>
      </c>
      <c r="J290" s="16">
        <f>SUM(J7:J289)</f>
        <v>4527654.6100000041</v>
      </c>
      <c r="K290" s="16">
        <f>SUM(K7:K289)</f>
        <v>4527654.6100000041</v>
      </c>
      <c r="L290" s="16">
        <f>SUM(L7:L289)</f>
        <v>207052.22726101536</v>
      </c>
    </row>
    <row r="291" spans="1:12" ht="14.25" customHeight="1" x14ac:dyDescent="0.3">
      <c r="F291" s="255">
        <v>1</v>
      </c>
      <c r="G291" s="126"/>
    </row>
    <row r="292" spans="1:12" ht="14.25" customHeight="1" x14ac:dyDescent="0.3">
      <c r="F292" s="126"/>
      <c r="G292" s="126"/>
      <c r="H292" s="105">
        <v>4255727.8499999996</v>
      </c>
      <c r="I292" s="105">
        <v>4785817.8600000022</v>
      </c>
      <c r="J292" s="105">
        <v>4556263.9000000041</v>
      </c>
      <c r="K292" s="105">
        <v>4556263.9000000041</v>
      </c>
    </row>
    <row r="293" spans="1:12" ht="14.25" customHeight="1" x14ac:dyDescent="0.3">
      <c r="F293" s="126"/>
      <c r="G293" s="126"/>
      <c r="H293" s="4">
        <f>H290-H292</f>
        <v>71146.580000001937</v>
      </c>
      <c r="I293" s="4">
        <f>I290-I292</f>
        <v>68446.580000000075</v>
      </c>
      <c r="J293" s="4">
        <f>J290-J292</f>
        <v>-28609.290000000037</v>
      </c>
      <c r="K293" s="4">
        <f>K290-K292</f>
        <v>-28609.290000000037</v>
      </c>
    </row>
    <row r="294" spans="1:12" ht="14.25" customHeight="1" x14ac:dyDescent="0.3">
      <c r="F294" s="126"/>
      <c r="G294" s="126"/>
    </row>
    <row r="295" spans="1:12" ht="14.25" customHeight="1" x14ac:dyDescent="0.3">
      <c r="F295" s="126"/>
      <c r="G295" s="126"/>
    </row>
    <row r="296" spans="1:12" ht="14.25" customHeight="1" x14ac:dyDescent="0.3">
      <c r="F296" s="126"/>
      <c r="G296" s="126"/>
    </row>
    <row r="297" spans="1:12" ht="14.25" customHeight="1" x14ac:dyDescent="0.3">
      <c r="F297" s="126"/>
      <c r="G297" s="126"/>
    </row>
    <row r="298" spans="1:12" ht="14.25" customHeight="1" x14ac:dyDescent="0.3">
      <c r="F298" s="126"/>
      <c r="G298" s="126"/>
    </row>
    <row r="299" spans="1:12" ht="14.25" customHeight="1" x14ac:dyDescent="0.3">
      <c r="F299" s="126"/>
      <c r="G299" s="126"/>
    </row>
    <row r="300" spans="1:12" ht="14.25" customHeight="1" x14ac:dyDescent="0.3">
      <c r="F300" s="126"/>
      <c r="G300" s="126"/>
    </row>
    <row r="301" spans="1:12" ht="14.25" customHeight="1" x14ac:dyDescent="0.3">
      <c r="F301" s="126"/>
      <c r="G301" s="126"/>
    </row>
    <row r="302" spans="1:12" ht="14.25" customHeight="1" x14ac:dyDescent="0.3">
      <c r="F302" s="126"/>
      <c r="G302" s="126"/>
    </row>
    <row r="303" spans="1:12" ht="14.25" customHeight="1" x14ac:dyDescent="0.3">
      <c r="F303" s="126"/>
      <c r="G303" s="126"/>
    </row>
    <row r="304" spans="1:12" ht="14.25" customHeight="1" x14ac:dyDescent="0.3">
      <c r="F304" s="126"/>
      <c r="G304" s="126"/>
    </row>
    <row r="305" spans="6:7" ht="14.25" customHeight="1" x14ac:dyDescent="0.3">
      <c r="F305" s="126"/>
      <c r="G305" s="126"/>
    </row>
    <row r="306" spans="6:7" ht="14.25" customHeight="1" x14ac:dyDescent="0.3">
      <c r="F306" s="126"/>
      <c r="G306" s="126"/>
    </row>
    <row r="307" spans="6:7" ht="14.25" customHeight="1" x14ac:dyDescent="0.3">
      <c r="F307" s="126"/>
      <c r="G307" s="126"/>
    </row>
    <row r="308" spans="6:7" ht="14.25" customHeight="1" x14ac:dyDescent="0.3">
      <c r="F308" s="126"/>
      <c r="G308" s="126"/>
    </row>
    <row r="309" spans="6:7" ht="14.25" customHeight="1" x14ac:dyDescent="0.3">
      <c r="F309" s="126"/>
      <c r="G309" s="126"/>
    </row>
    <row r="310" spans="6:7" ht="14.25" customHeight="1" x14ac:dyDescent="0.3">
      <c r="F310" s="126"/>
      <c r="G310" s="126"/>
    </row>
    <row r="311" spans="6:7" ht="14.25" customHeight="1" x14ac:dyDescent="0.3">
      <c r="F311" s="126"/>
      <c r="G311" s="126"/>
    </row>
    <row r="312" spans="6:7" ht="14.25" customHeight="1" x14ac:dyDescent="0.3">
      <c r="F312" s="126"/>
      <c r="G312" s="126"/>
    </row>
    <row r="313" spans="6:7" ht="14.25" customHeight="1" x14ac:dyDescent="0.3">
      <c r="F313" s="126"/>
      <c r="G313" s="126"/>
    </row>
    <row r="314" spans="6:7" ht="14.25" customHeight="1" x14ac:dyDescent="0.3">
      <c r="F314" s="126"/>
      <c r="G314" s="126"/>
    </row>
    <row r="315" spans="6:7" ht="14.25" customHeight="1" x14ac:dyDescent="0.3">
      <c r="F315" s="126"/>
      <c r="G315" s="126"/>
    </row>
    <row r="316" spans="6:7" ht="14.25" customHeight="1" x14ac:dyDescent="0.3">
      <c r="F316" s="126"/>
      <c r="G316" s="126"/>
    </row>
    <row r="317" spans="6:7" ht="14.25" customHeight="1" x14ac:dyDescent="0.3">
      <c r="F317" s="126"/>
      <c r="G317" s="126"/>
    </row>
    <row r="318" spans="6:7" ht="14.25" customHeight="1" x14ac:dyDescent="0.3">
      <c r="F318" s="126"/>
      <c r="G318" s="126"/>
    </row>
    <row r="319" spans="6:7" ht="14.25" customHeight="1" x14ac:dyDescent="0.3">
      <c r="F319" s="126"/>
      <c r="G319" s="126"/>
    </row>
    <row r="320" spans="6:7" ht="14.25" customHeight="1" x14ac:dyDescent="0.3">
      <c r="F320" s="126"/>
      <c r="G320" s="126"/>
    </row>
    <row r="321" spans="6:7" ht="14.25" customHeight="1" x14ac:dyDescent="0.3">
      <c r="F321" s="126"/>
      <c r="G321" s="126"/>
    </row>
    <row r="322" spans="6:7" ht="14.25" customHeight="1" x14ac:dyDescent="0.3">
      <c r="F322" s="126"/>
      <c r="G322" s="126"/>
    </row>
    <row r="323" spans="6:7" ht="14.25" customHeight="1" x14ac:dyDescent="0.3">
      <c r="F323" s="126"/>
      <c r="G323" s="126"/>
    </row>
    <row r="324" spans="6:7" ht="14.25" customHeight="1" x14ac:dyDescent="0.3">
      <c r="F324" s="126"/>
      <c r="G324" s="126"/>
    </row>
    <row r="325" spans="6:7" ht="14.25" customHeight="1" x14ac:dyDescent="0.3">
      <c r="F325" s="126"/>
      <c r="G325" s="126"/>
    </row>
    <row r="326" spans="6:7" ht="14.25" customHeight="1" x14ac:dyDescent="0.3">
      <c r="F326" s="126"/>
      <c r="G326" s="126"/>
    </row>
    <row r="327" spans="6:7" ht="14.25" customHeight="1" x14ac:dyDescent="0.3">
      <c r="F327" s="126"/>
      <c r="G327" s="126"/>
    </row>
    <row r="328" spans="6:7" ht="14.25" customHeight="1" x14ac:dyDescent="0.3">
      <c r="F328" s="126"/>
      <c r="G328" s="126"/>
    </row>
    <row r="329" spans="6:7" ht="14.25" customHeight="1" x14ac:dyDescent="0.3">
      <c r="F329" s="126"/>
      <c r="G329" s="126"/>
    </row>
    <row r="330" spans="6:7" ht="14.25" customHeight="1" x14ac:dyDescent="0.3">
      <c r="F330" s="126"/>
      <c r="G330" s="126"/>
    </row>
    <row r="331" spans="6:7" ht="14.25" customHeight="1" x14ac:dyDescent="0.3">
      <c r="F331" s="126"/>
      <c r="G331" s="126"/>
    </row>
    <row r="332" spans="6:7" ht="14.25" customHeight="1" x14ac:dyDescent="0.3">
      <c r="F332" s="126"/>
      <c r="G332" s="126"/>
    </row>
    <row r="333" spans="6:7" ht="14.25" customHeight="1" x14ac:dyDescent="0.3">
      <c r="F333" s="126"/>
      <c r="G333" s="126"/>
    </row>
    <row r="334" spans="6:7" ht="14.25" customHeight="1" x14ac:dyDescent="0.3">
      <c r="F334" s="126"/>
      <c r="G334" s="126"/>
    </row>
    <row r="335" spans="6:7" ht="14.25" customHeight="1" x14ac:dyDescent="0.3">
      <c r="F335" s="126"/>
      <c r="G335" s="126"/>
    </row>
    <row r="336" spans="6:7" ht="14.25" customHeight="1" x14ac:dyDescent="0.3">
      <c r="F336" s="126"/>
      <c r="G336" s="126"/>
    </row>
    <row r="337" spans="6:7" ht="14.25" customHeight="1" x14ac:dyDescent="0.3">
      <c r="F337" s="126"/>
      <c r="G337" s="126"/>
    </row>
    <row r="338" spans="6:7" ht="14.25" customHeight="1" x14ac:dyDescent="0.3">
      <c r="F338" s="126"/>
      <c r="G338" s="126"/>
    </row>
    <row r="339" spans="6:7" ht="14.25" customHeight="1" x14ac:dyDescent="0.3">
      <c r="F339" s="126"/>
      <c r="G339" s="126"/>
    </row>
    <row r="340" spans="6:7" ht="14.25" customHeight="1" x14ac:dyDescent="0.3">
      <c r="F340" s="126"/>
      <c r="G340" s="126"/>
    </row>
    <row r="341" spans="6:7" ht="14.25" customHeight="1" x14ac:dyDescent="0.3">
      <c r="F341" s="126"/>
      <c r="G341" s="126"/>
    </row>
    <row r="342" spans="6:7" ht="14.25" customHeight="1" x14ac:dyDescent="0.3">
      <c r="F342" s="126"/>
      <c r="G342" s="126"/>
    </row>
    <row r="343" spans="6:7" ht="14.25" customHeight="1" x14ac:dyDescent="0.3">
      <c r="F343" s="126"/>
      <c r="G343" s="126"/>
    </row>
    <row r="344" spans="6:7" ht="14.25" customHeight="1" x14ac:dyDescent="0.3">
      <c r="F344" s="126"/>
      <c r="G344" s="126"/>
    </row>
    <row r="345" spans="6:7" ht="14.25" customHeight="1" x14ac:dyDescent="0.3">
      <c r="F345" s="126"/>
      <c r="G345" s="126"/>
    </row>
    <row r="346" spans="6:7" ht="14.25" customHeight="1" x14ac:dyDescent="0.3">
      <c r="F346" s="126"/>
      <c r="G346" s="126"/>
    </row>
    <row r="347" spans="6:7" ht="14.25" customHeight="1" x14ac:dyDescent="0.3">
      <c r="F347" s="126"/>
      <c r="G347" s="126"/>
    </row>
    <row r="348" spans="6:7" ht="14.25" customHeight="1" x14ac:dyDescent="0.3">
      <c r="F348" s="126"/>
      <c r="G348" s="126"/>
    </row>
    <row r="349" spans="6:7" ht="14.25" customHeight="1" x14ac:dyDescent="0.3">
      <c r="F349" s="126"/>
      <c r="G349" s="126"/>
    </row>
    <row r="350" spans="6:7" ht="14.25" customHeight="1" x14ac:dyDescent="0.3">
      <c r="F350" s="126"/>
      <c r="G350" s="126"/>
    </row>
    <row r="351" spans="6:7" ht="14.25" customHeight="1" x14ac:dyDescent="0.3">
      <c r="F351" s="126"/>
      <c r="G351" s="126"/>
    </row>
    <row r="352" spans="6:7" ht="14.25" customHeight="1" x14ac:dyDescent="0.3">
      <c r="F352" s="126"/>
      <c r="G352" s="126"/>
    </row>
    <row r="353" spans="6:7" ht="14.25" customHeight="1" x14ac:dyDescent="0.3">
      <c r="F353" s="126"/>
      <c r="G353" s="126"/>
    </row>
    <row r="354" spans="6:7" ht="14.25" customHeight="1" x14ac:dyDescent="0.3">
      <c r="F354" s="126"/>
      <c r="G354" s="126"/>
    </row>
    <row r="355" spans="6:7" ht="14.25" customHeight="1" x14ac:dyDescent="0.3">
      <c r="F355" s="126"/>
      <c r="G355" s="126"/>
    </row>
    <row r="356" spans="6:7" ht="14.25" customHeight="1" x14ac:dyDescent="0.3">
      <c r="F356" s="126"/>
      <c r="G356" s="126"/>
    </row>
    <row r="357" spans="6:7" ht="14.25" customHeight="1" x14ac:dyDescent="0.3">
      <c r="F357" s="126"/>
      <c r="G357" s="126"/>
    </row>
    <row r="358" spans="6:7" ht="14.25" customHeight="1" x14ac:dyDescent="0.3">
      <c r="F358" s="126"/>
      <c r="G358" s="126"/>
    </row>
    <row r="359" spans="6:7" ht="14.25" customHeight="1" x14ac:dyDescent="0.3">
      <c r="F359" s="126"/>
      <c r="G359" s="126"/>
    </row>
    <row r="360" spans="6:7" ht="14.25" customHeight="1" x14ac:dyDescent="0.3">
      <c r="F360" s="126"/>
      <c r="G360" s="126"/>
    </row>
    <row r="361" spans="6:7" ht="14.25" customHeight="1" x14ac:dyDescent="0.3">
      <c r="F361" s="126"/>
      <c r="G361" s="126"/>
    </row>
    <row r="362" spans="6:7" ht="14.25" customHeight="1" x14ac:dyDescent="0.3">
      <c r="F362" s="126"/>
      <c r="G362" s="126"/>
    </row>
    <row r="363" spans="6:7" ht="14.25" customHeight="1" x14ac:dyDescent="0.3">
      <c r="F363" s="126"/>
      <c r="G363" s="126"/>
    </row>
    <row r="364" spans="6:7" ht="14.25" customHeight="1" x14ac:dyDescent="0.3">
      <c r="F364" s="126"/>
      <c r="G364" s="126"/>
    </row>
    <row r="365" spans="6:7" ht="14.25" customHeight="1" x14ac:dyDescent="0.3">
      <c r="F365" s="126"/>
      <c r="G365" s="126"/>
    </row>
    <row r="366" spans="6:7" ht="14.25" customHeight="1" x14ac:dyDescent="0.3">
      <c r="F366" s="126"/>
      <c r="G366" s="126"/>
    </row>
    <row r="367" spans="6:7" ht="14.25" customHeight="1" x14ac:dyDescent="0.3">
      <c r="F367" s="126"/>
      <c r="G367" s="126"/>
    </row>
    <row r="368" spans="6:7" ht="14.25" customHeight="1" x14ac:dyDescent="0.3">
      <c r="F368" s="126"/>
      <c r="G368" s="126"/>
    </row>
    <row r="369" spans="6:7" ht="14.25" customHeight="1" x14ac:dyDescent="0.3">
      <c r="F369" s="126"/>
      <c r="G369" s="126"/>
    </row>
    <row r="370" spans="6:7" ht="14.25" customHeight="1" x14ac:dyDescent="0.3">
      <c r="F370" s="126"/>
      <c r="G370" s="126"/>
    </row>
    <row r="371" spans="6:7" ht="14.25" customHeight="1" x14ac:dyDescent="0.3">
      <c r="F371" s="126"/>
      <c r="G371" s="126"/>
    </row>
    <row r="372" spans="6:7" ht="14.25" customHeight="1" x14ac:dyDescent="0.3">
      <c r="F372" s="126"/>
      <c r="G372" s="126"/>
    </row>
    <row r="373" spans="6:7" ht="14.25" customHeight="1" x14ac:dyDescent="0.3">
      <c r="F373" s="126"/>
      <c r="G373" s="126"/>
    </row>
    <row r="374" spans="6:7" ht="14.25" customHeight="1" x14ac:dyDescent="0.3">
      <c r="F374" s="126"/>
      <c r="G374" s="126"/>
    </row>
    <row r="375" spans="6:7" ht="14.25" customHeight="1" x14ac:dyDescent="0.3">
      <c r="F375" s="126"/>
      <c r="G375" s="126"/>
    </row>
    <row r="376" spans="6:7" ht="14.25" customHeight="1" x14ac:dyDescent="0.3">
      <c r="F376" s="126"/>
      <c r="G376" s="126"/>
    </row>
    <row r="377" spans="6:7" ht="14.25" customHeight="1" x14ac:dyDescent="0.3">
      <c r="F377" s="126"/>
      <c r="G377" s="126"/>
    </row>
    <row r="378" spans="6:7" ht="14.25" customHeight="1" x14ac:dyDescent="0.3">
      <c r="F378" s="126"/>
      <c r="G378" s="126"/>
    </row>
    <row r="379" spans="6:7" ht="14.25" customHeight="1" x14ac:dyDescent="0.3">
      <c r="F379" s="126"/>
      <c r="G379" s="126"/>
    </row>
    <row r="380" spans="6:7" ht="14.25" customHeight="1" x14ac:dyDescent="0.3">
      <c r="F380" s="126"/>
      <c r="G380" s="126"/>
    </row>
    <row r="381" spans="6:7" ht="14.25" customHeight="1" x14ac:dyDescent="0.3"/>
    <row r="382" spans="6:7" ht="14.25" customHeight="1" x14ac:dyDescent="0.3"/>
    <row r="383" spans="6:7" ht="14.25" customHeight="1" x14ac:dyDescent="0.3"/>
    <row r="384" spans="6:7"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sheetData>
  <autoFilter ref="A6:F287" xr:uid="{00000000-0001-0000-0200-000000000000}">
    <filterColumn colId="5">
      <filters>
        <filter val="1"/>
      </filters>
    </filterColumn>
  </autoFilter>
  <conditionalFormatting sqref="L7:L287">
    <cfRule type="cellIs" priority="4" operator="equal">
      <formula>0</formula>
    </cfRule>
    <cfRule type="cellIs" dxfId="17" priority="5" operator="lessThan">
      <formula>0</formula>
    </cfRule>
    <cfRule type="cellIs" dxfId="16" priority="6" operator="greaterThan">
      <formula>0</formula>
    </cfRule>
  </conditionalFormatting>
  <printOptions horizontalCentered="1"/>
  <pageMargins left="0.70866141732283472" right="0.70866141732283472" top="0.74803149606299213" bottom="0.74803149606299213" header="0.31496062992125984" footer="0.31496062992125984"/>
  <pageSetup paperSize="9" scale="73" orientation="portrait" r:id="rId1"/>
  <headerFooter>
    <oddFooter>&amp;CPágina &amp;P&amp;R&amp;A</oddFooter>
  </headerFooter>
  <rowBreaks count="2" manualBreakCount="2">
    <brk id="119" max="4" man="1"/>
    <brk id="222" max="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tabColor rgb="FF00B050"/>
  </sheetPr>
  <dimension ref="A1:AE270"/>
  <sheetViews>
    <sheetView topLeftCell="A69" zoomScaleNormal="100" zoomScaleSheetLayoutView="115" workbookViewId="0">
      <selection activeCell="B82" sqref="B82"/>
    </sheetView>
  </sheetViews>
  <sheetFormatPr baseColWidth="10" defaultRowHeight="14.4" x14ac:dyDescent="0.3"/>
  <cols>
    <col min="1" max="1" width="2.109375" customWidth="1"/>
    <col min="2" max="3" width="6.44140625" style="9" customWidth="1"/>
    <col min="4" max="4" width="60.6640625" customWidth="1"/>
    <col min="5" max="5" width="14.6640625" style="97" customWidth="1"/>
    <col min="6" max="6" width="15.5546875" style="97" customWidth="1"/>
    <col min="7" max="7" width="10.33203125" hidden="1" customWidth="1"/>
    <col min="8" max="8" width="14.44140625" hidden="1" customWidth="1"/>
    <col min="9" max="10" width="20.44140625" hidden="1" customWidth="1"/>
    <col min="11" max="11" width="15" hidden="1" customWidth="1"/>
    <col min="12" max="12" width="13.33203125" hidden="1" customWidth="1"/>
    <col min="13" max="13" width="5.44140625" hidden="1" customWidth="1"/>
    <col min="14" max="14" width="6.44140625" customWidth="1"/>
    <col min="15" max="15" width="8.88671875" customWidth="1"/>
    <col min="16" max="16" width="7.44140625" customWidth="1"/>
    <col min="17" max="18" width="6" bestFit="1" customWidth="1"/>
  </cols>
  <sheetData>
    <row r="1" spans="1:18" x14ac:dyDescent="0.3">
      <c r="A1" s="10"/>
      <c r="B1" s="17"/>
    </row>
    <row r="2" spans="1:18" x14ac:dyDescent="0.3">
      <c r="A2" s="10"/>
      <c r="B2" s="17"/>
      <c r="D2" s="13" t="s">
        <v>609</v>
      </c>
      <c r="E2" s="98"/>
      <c r="F2" s="98"/>
    </row>
    <row r="3" spans="1:18" x14ac:dyDescent="0.3">
      <c r="A3" s="10"/>
      <c r="B3" s="17"/>
      <c r="D3" s="14" t="s">
        <v>74</v>
      </c>
      <c r="E3" s="99"/>
      <c r="F3" s="99"/>
    </row>
    <row r="4" spans="1:18" ht="15" thickBot="1" x14ac:dyDescent="0.35">
      <c r="A4" s="11"/>
      <c r="B4" s="18"/>
      <c r="C4" s="19"/>
      <c r="D4" s="11"/>
      <c r="E4" s="100"/>
      <c r="F4" s="262"/>
      <c r="G4" s="4"/>
    </row>
    <row r="5" spans="1:18" ht="15" thickTop="1" x14ac:dyDescent="0.3">
      <c r="A5" s="12"/>
      <c r="B5" s="20"/>
      <c r="C5" s="21"/>
      <c r="D5" s="12"/>
      <c r="E5" s="101" t="s">
        <v>921</v>
      </c>
      <c r="F5" s="262"/>
      <c r="H5" s="51" t="str">
        <f>IF(SUM(($H$7:$H$2024))=SUM('C2'!$E$2:$E$2000),"",SUM(($H$7:$H$2024))-SUM('C2'!$E$2:$E$2000))</f>
        <v/>
      </c>
      <c r="I5" s="51" t="str">
        <f>IF(SUM(($I$7:$I$2024))=SUM('C2'!$F$2:$F$2000),"",SUM(($I$7:$I$2024))-SUM('C2'!$F$2:$F$2000))</f>
        <v/>
      </c>
      <c r="J5" s="51">
        <f>IF(SUM(($J$7:$J$2024))=SUM('C2'!$G$2:$G$2000),"",SUM($J$7:$J$2024)-SUM('C2'!$G$2:$G$2000))</f>
        <v>31096.019999999553</v>
      </c>
      <c r="K5" s="51">
        <f>IF(SUM(($K$7:$K$2024))=SUM('C2'!$H$2:$H$2000),"",SUM($K$7:$K$2024)-SUM('C2'!$H$2:$H$2000))</f>
        <v>31096.019999999553</v>
      </c>
    </row>
    <row r="6" spans="1:18" x14ac:dyDescent="0.3">
      <c r="A6" s="15"/>
      <c r="B6" s="23" t="s">
        <v>22</v>
      </c>
      <c r="C6" s="23" t="s">
        <v>1</v>
      </c>
      <c r="D6" s="24" t="s">
        <v>2</v>
      </c>
      <c r="E6" s="263" t="s">
        <v>1339</v>
      </c>
      <c r="F6" s="262"/>
      <c r="H6" s="147" t="s">
        <v>1300</v>
      </c>
      <c r="I6" s="27" t="s">
        <v>360</v>
      </c>
      <c r="J6" s="27" t="s">
        <v>359</v>
      </c>
      <c r="K6" s="27" t="s">
        <v>1301</v>
      </c>
      <c r="L6" s="27" t="s">
        <v>1299</v>
      </c>
      <c r="Q6" s="2"/>
      <c r="R6" s="2"/>
    </row>
    <row r="7" spans="1:18" hidden="1" x14ac:dyDescent="0.3">
      <c r="B7" s="291">
        <v>13200</v>
      </c>
      <c r="C7" s="291">
        <v>22799</v>
      </c>
      <c r="D7" s="291" t="s">
        <v>717</v>
      </c>
      <c r="E7" s="282">
        <v>0</v>
      </c>
      <c r="F7" s="255">
        <f t="shared" ref="F7:F70" si="0">IF(E7=0,0,1)</f>
        <v>0</v>
      </c>
      <c r="H7" s="48">
        <f>IFERROR(VLOOKUP(B7&amp;C7,'C2'!$A$1:$Y$10000,5,FALSE),0)</f>
        <v>0</v>
      </c>
      <c r="I7" s="48">
        <f>IFERROR(VLOOKUP(B7&amp;C7,'C2'!$A$1:$Y$10000,6,FALSE),0)</f>
        <v>0</v>
      </c>
      <c r="J7" s="48">
        <f>IFERROR(VLOOKUP(B7&amp;C7,'C2'!$A$1:$Y$10000,7,FALSE),0)</f>
        <v>0</v>
      </c>
      <c r="K7" s="48">
        <f>IFERROR(VLOOKUP(B7&amp;C7,'C2'!$A$1:$Y$10000,8,FALSE),0)</f>
        <v>0</v>
      </c>
      <c r="L7" s="119">
        <f>E7-H7</f>
        <v>0</v>
      </c>
    </row>
    <row r="8" spans="1:18" x14ac:dyDescent="0.3">
      <c r="B8" s="291">
        <v>13200</v>
      </c>
      <c r="C8" s="291">
        <v>20400</v>
      </c>
      <c r="D8" s="291" t="s">
        <v>337</v>
      </c>
      <c r="E8" s="282">
        <v>32761</v>
      </c>
      <c r="F8" s="255">
        <f>IF(E8=0,0,1)</f>
        <v>1</v>
      </c>
      <c r="H8" s="48">
        <f>IFERROR(VLOOKUP(B8&amp;C8,'C2'!$A$1:$Y$10000,5,FALSE),0)</f>
        <v>32761</v>
      </c>
      <c r="I8" s="48">
        <f>IFERROR(VLOOKUP(B8&amp;C8,'C2'!$A$1:$Y$10000,6,FALSE),0)</f>
        <v>32761</v>
      </c>
      <c r="J8" s="48">
        <f>IFERROR(VLOOKUP(B8&amp;C8,'C2'!$A$1:$Y$10000,7,FALSE),0)</f>
        <v>35490.67</v>
      </c>
      <c r="K8" s="48">
        <f>IFERROR(VLOOKUP(B8&amp;C8,'C2'!$A$1:$Y$10000,8,FALSE),0)</f>
        <v>32760.720000000001</v>
      </c>
      <c r="L8" s="119">
        <f t="shared" ref="L8:L71" si="1">E8-H8</f>
        <v>0</v>
      </c>
    </row>
    <row r="9" spans="1:18" x14ac:dyDescent="0.3">
      <c r="B9" s="291">
        <v>13200</v>
      </c>
      <c r="C9" s="291">
        <v>20600</v>
      </c>
      <c r="D9" s="291" t="s">
        <v>718</v>
      </c>
      <c r="E9" s="282">
        <v>1991.71</v>
      </c>
      <c r="F9" s="255">
        <f t="shared" si="0"/>
        <v>1</v>
      </c>
      <c r="H9" s="48">
        <f>IFERROR(VLOOKUP(B9&amp;C9,'C2'!$A$1:$Y$10000,5,FALSE),0)</f>
        <v>1422.96</v>
      </c>
      <c r="I9" s="48">
        <f>IFERROR(VLOOKUP(B9&amp;C9,'C2'!$A$1:$Y$10000,6,FALSE),0)</f>
        <v>1422.96</v>
      </c>
      <c r="J9" s="48">
        <f>IFERROR(VLOOKUP(B9&amp;C9,'C2'!$A$1:$Y$10000,7,FALSE),0)</f>
        <v>592.9</v>
      </c>
      <c r="K9" s="48">
        <f>IFERROR(VLOOKUP(B9&amp;C9,'C2'!$A$1:$Y$10000,8,FALSE),0)</f>
        <v>592.9</v>
      </c>
      <c r="L9" s="102">
        <f t="shared" si="1"/>
        <v>568.75</v>
      </c>
    </row>
    <row r="10" spans="1:18" x14ac:dyDescent="0.3">
      <c r="B10" s="291">
        <v>13200</v>
      </c>
      <c r="C10" s="291">
        <v>21300</v>
      </c>
      <c r="D10" s="291" t="s">
        <v>719</v>
      </c>
      <c r="E10" s="282">
        <v>500</v>
      </c>
      <c r="F10" s="255">
        <f t="shared" si="0"/>
        <v>1</v>
      </c>
      <c r="H10" s="48">
        <f>IFERROR(VLOOKUP(B10&amp;C10,'C2'!$A$1:$Y$10000,5,FALSE),0)</f>
        <v>500</v>
      </c>
      <c r="I10" s="48">
        <f>IFERROR(VLOOKUP(B10&amp;C10,'C2'!$A$1:$Y$10000,6,FALSE),0)</f>
        <v>500</v>
      </c>
      <c r="J10" s="48">
        <f>IFERROR(VLOOKUP(B10&amp;C10,'C2'!$A$1:$Y$10000,7,FALSE),0)</f>
        <v>0</v>
      </c>
      <c r="K10" s="48">
        <f>IFERROR(VLOOKUP(B10&amp;C10,'C2'!$A$1:$Y$10000,8,FALSE),0)</f>
        <v>0</v>
      </c>
      <c r="L10" s="102">
        <f t="shared" si="1"/>
        <v>0</v>
      </c>
    </row>
    <row r="11" spans="1:18" x14ac:dyDescent="0.3">
      <c r="B11" s="291">
        <v>13200</v>
      </c>
      <c r="C11" s="291">
        <v>21400</v>
      </c>
      <c r="D11" s="291" t="s">
        <v>720</v>
      </c>
      <c r="E11" s="282">
        <v>500</v>
      </c>
      <c r="F11" s="255">
        <f t="shared" si="0"/>
        <v>1</v>
      </c>
      <c r="H11" s="48">
        <f>IFERROR(VLOOKUP(B11&amp;C11,'C2'!$A$1:$Y$10000,5,FALSE),0)</f>
        <v>500</v>
      </c>
      <c r="I11" s="48">
        <f>IFERROR(VLOOKUP(B11&amp;C11,'C2'!$A$1:$Y$10000,6,FALSE),0)</f>
        <v>500</v>
      </c>
      <c r="J11" s="48">
        <f>IFERROR(VLOOKUP(B11&amp;C11,'C2'!$A$1:$Y$10000,7,FALSE),0)</f>
        <v>0</v>
      </c>
      <c r="K11" s="48">
        <f>IFERROR(VLOOKUP(B11&amp;C11,'C2'!$A$1:$Y$10000,8,FALSE),0)</f>
        <v>0</v>
      </c>
      <c r="L11" s="102">
        <f t="shared" si="1"/>
        <v>0</v>
      </c>
    </row>
    <row r="12" spans="1:18" x14ac:dyDescent="0.3">
      <c r="B12" s="291">
        <v>13200</v>
      </c>
      <c r="C12" s="291">
        <v>22000</v>
      </c>
      <c r="D12" s="291" t="s">
        <v>721</v>
      </c>
      <c r="E12" s="282">
        <v>1000</v>
      </c>
      <c r="F12" s="255">
        <f t="shared" si="0"/>
        <v>1</v>
      </c>
      <c r="H12" s="48">
        <f>IFERROR(VLOOKUP(B12&amp;C12,'C2'!$A$1:$Y$10000,5,FALSE),0)</f>
        <v>500</v>
      </c>
      <c r="I12" s="48">
        <f>IFERROR(VLOOKUP(B12&amp;C12,'C2'!$A$1:$Y$10000,6,FALSE),0)</f>
        <v>500</v>
      </c>
      <c r="J12" s="48">
        <f>IFERROR(VLOOKUP(B12&amp;C12,'C2'!$A$1:$Y$10000,7,FALSE),0)</f>
        <v>873.33</v>
      </c>
      <c r="K12" s="48">
        <f>IFERROR(VLOOKUP(B12&amp;C12,'C2'!$A$1:$Y$10000,8,FALSE),0)</f>
        <v>873.33</v>
      </c>
      <c r="L12" s="102">
        <f t="shared" si="1"/>
        <v>500</v>
      </c>
    </row>
    <row r="13" spans="1:18" x14ac:dyDescent="0.3">
      <c r="B13" s="291">
        <v>13200</v>
      </c>
      <c r="C13" s="291">
        <v>22103</v>
      </c>
      <c r="D13" s="291" t="s">
        <v>722</v>
      </c>
      <c r="E13" s="282">
        <v>5500</v>
      </c>
      <c r="F13" s="255">
        <f t="shared" si="0"/>
        <v>1</v>
      </c>
      <c r="H13" s="48">
        <f>IFERROR(VLOOKUP(B13&amp;C13,'C2'!$A$1:$Y$10000,5,FALSE),0)</f>
        <v>5500</v>
      </c>
      <c r="I13" s="48">
        <f>IFERROR(VLOOKUP(B13&amp;C13,'C2'!$A$1:$Y$10000,6,FALSE),0)</f>
        <v>5500</v>
      </c>
      <c r="J13" s="48">
        <f>IFERROR(VLOOKUP(B13&amp;C13,'C2'!$A$1:$Y$10000,7,FALSE),0)</f>
        <v>4596.1099999999997</v>
      </c>
      <c r="K13" s="48">
        <f>IFERROR(VLOOKUP(B13&amp;C13,'C2'!$A$1:$Y$10000,8,FALSE),0)</f>
        <v>4596.1099999999997</v>
      </c>
      <c r="L13" s="102">
        <f t="shared" si="1"/>
        <v>0</v>
      </c>
    </row>
    <row r="14" spans="1:18" x14ac:dyDescent="0.3">
      <c r="B14" s="291">
        <v>13200</v>
      </c>
      <c r="C14" s="291">
        <v>22104</v>
      </c>
      <c r="D14" s="291" t="s">
        <v>723</v>
      </c>
      <c r="E14" s="282">
        <v>11000</v>
      </c>
      <c r="F14" s="255">
        <f t="shared" si="0"/>
        <v>1</v>
      </c>
      <c r="H14" s="48">
        <f>IFERROR(VLOOKUP(B14&amp;C14,'C2'!$A$1:$Y$10000,5,FALSE),0)</f>
        <v>8000</v>
      </c>
      <c r="I14" s="48">
        <f>IFERROR(VLOOKUP(B14&amp;C14,'C2'!$A$1:$Y$10000,6,FALSE),0)</f>
        <v>8000</v>
      </c>
      <c r="J14" s="48">
        <f>IFERROR(VLOOKUP(B14&amp;C14,'C2'!$A$1:$Y$10000,7,FALSE),0)</f>
        <v>9020.68</v>
      </c>
      <c r="K14" s="48">
        <f>IFERROR(VLOOKUP(B14&amp;C14,'C2'!$A$1:$Y$10000,8,FALSE),0)</f>
        <v>9020.68</v>
      </c>
      <c r="L14" s="102">
        <f t="shared" si="1"/>
        <v>3000</v>
      </c>
    </row>
    <row r="15" spans="1:18" hidden="1" x14ac:dyDescent="0.3">
      <c r="B15" s="291">
        <v>13200</v>
      </c>
      <c r="C15" s="291">
        <v>22111</v>
      </c>
      <c r="D15" s="291" t="s">
        <v>724</v>
      </c>
      <c r="E15" s="282">
        <v>0</v>
      </c>
      <c r="F15" s="255">
        <f t="shared" si="0"/>
        <v>0</v>
      </c>
      <c r="H15" s="48">
        <f>IFERROR(VLOOKUP(B15&amp;C15,'C2'!$A$1:$Y$10000,5,FALSE),0)</f>
        <v>0</v>
      </c>
      <c r="I15" s="48">
        <f>IFERROR(VLOOKUP(B15&amp;C15,'C2'!$A$1:$Y$10000,6,FALSE),0)</f>
        <v>0</v>
      </c>
      <c r="J15" s="48">
        <f>IFERROR(VLOOKUP(B15&amp;C15,'C2'!$A$1:$Y$10000,7,FALSE),0)</f>
        <v>0</v>
      </c>
      <c r="K15" s="48">
        <f>IFERROR(VLOOKUP(B15&amp;C15,'C2'!$A$1:$Y$10000,8,FALSE),0)</f>
        <v>0</v>
      </c>
      <c r="L15" s="102">
        <f t="shared" si="1"/>
        <v>0</v>
      </c>
    </row>
    <row r="16" spans="1:18" x14ac:dyDescent="0.3">
      <c r="B16" s="291">
        <v>13200</v>
      </c>
      <c r="C16" s="291">
        <v>22400</v>
      </c>
      <c r="D16" s="291" t="s">
        <v>725</v>
      </c>
      <c r="E16" s="282">
        <v>2200</v>
      </c>
      <c r="F16" s="255">
        <f t="shared" si="0"/>
        <v>1</v>
      </c>
      <c r="H16" s="48">
        <f>IFERROR(VLOOKUP(B16&amp;C16,'C2'!$A$1:$Y$10000,5,FALSE),0)</f>
        <v>1500</v>
      </c>
      <c r="I16" s="48">
        <f>IFERROR(VLOOKUP(B16&amp;C16,'C2'!$A$1:$Y$10000,6,FALSE),0)</f>
        <v>1500</v>
      </c>
      <c r="J16" s="48">
        <f>IFERROR(VLOOKUP(B16&amp;C16,'C2'!$A$1:$Y$10000,7,FALSE),0)</f>
        <v>2615.5</v>
      </c>
      <c r="K16" s="48">
        <f>IFERROR(VLOOKUP(B16&amp;C16,'C2'!$A$1:$Y$10000,8,FALSE),0)</f>
        <v>2615.5</v>
      </c>
      <c r="L16" s="102">
        <f t="shared" si="1"/>
        <v>700</v>
      </c>
    </row>
    <row r="17" spans="2:12" x14ac:dyDescent="0.3">
      <c r="B17" s="291">
        <v>13200</v>
      </c>
      <c r="C17" s="291">
        <v>22699</v>
      </c>
      <c r="D17" s="291" t="s">
        <v>726</v>
      </c>
      <c r="E17" s="282">
        <v>2000</v>
      </c>
      <c r="F17" s="255">
        <f t="shared" si="0"/>
        <v>1</v>
      </c>
      <c r="H17" s="48">
        <f>IFERROR(VLOOKUP(B17&amp;C17,'C2'!$A$1:$Y$10000,5,FALSE),0)</f>
        <v>2000</v>
      </c>
      <c r="I17" s="48">
        <f>IFERROR(VLOOKUP(B17&amp;C17,'C2'!$A$1:$Y$10000,6,FALSE),0)</f>
        <v>2000</v>
      </c>
      <c r="J17" s="48">
        <f>IFERROR(VLOOKUP(B17&amp;C17,'C2'!$A$1:$Y$10000,7,FALSE),0)</f>
        <v>1677.57</v>
      </c>
      <c r="K17" s="48">
        <f>IFERROR(VLOOKUP(B17&amp;C17,'C2'!$A$1:$Y$10000,8,FALSE),0)</f>
        <v>1677.57</v>
      </c>
      <c r="L17" s="102">
        <f t="shared" si="1"/>
        <v>0</v>
      </c>
    </row>
    <row r="18" spans="2:12" x14ac:dyDescent="0.3">
      <c r="B18" s="291">
        <v>13200</v>
      </c>
      <c r="C18" s="291">
        <v>22706</v>
      </c>
      <c r="D18" s="291" t="s">
        <v>965</v>
      </c>
      <c r="E18" s="282">
        <v>1260</v>
      </c>
      <c r="F18" s="255">
        <f t="shared" si="0"/>
        <v>1</v>
      </c>
      <c r="H18" s="48">
        <f>IFERROR(VLOOKUP(B18&amp;C18,'C2'!$A$1:$Y$10000,5,FALSE),0)</f>
        <v>0</v>
      </c>
      <c r="I18" s="48">
        <f>IFERROR(VLOOKUP(B18&amp;C18,'C2'!$A$1:$Y$10000,6,FALSE),0)</f>
        <v>0</v>
      </c>
      <c r="J18" s="48">
        <f>IFERROR(VLOOKUP(B18&amp;C18,'C2'!$A$1:$Y$10000,7,FALSE),0)</f>
        <v>0</v>
      </c>
      <c r="K18" s="48">
        <f>IFERROR(VLOOKUP(B18&amp;C18,'C2'!$A$1:$Y$10000,8,FALSE),0)</f>
        <v>0</v>
      </c>
      <c r="L18" s="102">
        <f t="shared" si="1"/>
        <v>1260</v>
      </c>
    </row>
    <row r="19" spans="2:12" hidden="1" x14ac:dyDescent="0.3">
      <c r="B19" s="291">
        <v>13300</v>
      </c>
      <c r="C19" s="291">
        <v>22706</v>
      </c>
      <c r="D19" s="291" t="s">
        <v>727</v>
      </c>
      <c r="E19" s="282">
        <v>0</v>
      </c>
      <c r="F19" s="255">
        <f t="shared" si="0"/>
        <v>0</v>
      </c>
      <c r="H19" s="48">
        <f>IFERROR(VLOOKUP(B19&amp;C19,'C2'!$A$1:$Y$10000,5,FALSE),0)</f>
        <v>0</v>
      </c>
      <c r="I19" s="48">
        <f>IFERROR(VLOOKUP(B19&amp;C19,'C2'!$A$1:$Y$10000,6,FALSE),0)</f>
        <v>0</v>
      </c>
      <c r="J19" s="48">
        <f>IFERROR(VLOOKUP(B19&amp;C19,'C2'!$A$1:$Y$10000,7,FALSE),0)</f>
        <v>0</v>
      </c>
      <c r="K19" s="48">
        <f>IFERROR(VLOOKUP(B19&amp;C19,'C2'!$A$1:$Y$10000,8,FALSE),0)</f>
        <v>0</v>
      </c>
      <c r="L19" s="102">
        <f t="shared" si="1"/>
        <v>0</v>
      </c>
    </row>
    <row r="20" spans="2:12" x14ac:dyDescent="0.3">
      <c r="B20" s="291">
        <v>13300</v>
      </c>
      <c r="C20" s="291">
        <v>20000</v>
      </c>
      <c r="D20" s="291" t="s">
        <v>728</v>
      </c>
      <c r="E20" s="282">
        <v>2500</v>
      </c>
      <c r="F20" s="255">
        <f t="shared" si="0"/>
        <v>1</v>
      </c>
      <c r="H20" s="48">
        <f>IFERROR(VLOOKUP(B20&amp;C20,'C2'!$A$1:$Y$10000,5,FALSE),0)</f>
        <v>2500</v>
      </c>
      <c r="I20" s="48">
        <f>IFERROR(VLOOKUP(B20&amp;C20,'C2'!$A$1:$Y$10000,6,FALSE),0)</f>
        <v>2500</v>
      </c>
      <c r="J20" s="48">
        <f>IFERROR(VLOOKUP(B20&amp;C20,'C2'!$A$1:$Y$10000,7,FALSE),0)</f>
        <v>0</v>
      </c>
      <c r="K20" s="48">
        <f>IFERROR(VLOOKUP(B20&amp;C20,'C2'!$A$1:$Y$10000,8,FALSE),0)</f>
        <v>0</v>
      </c>
      <c r="L20" s="102">
        <f t="shared" si="1"/>
        <v>0</v>
      </c>
    </row>
    <row r="21" spans="2:12" x14ac:dyDescent="0.3">
      <c r="B21" s="291">
        <v>13300</v>
      </c>
      <c r="C21" s="291">
        <v>22699</v>
      </c>
      <c r="D21" s="291" t="s">
        <v>729</v>
      </c>
      <c r="E21" s="282">
        <v>5000</v>
      </c>
      <c r="F21" s="255">
        <f t="shared" si="0"/>
        <v>1</v>
      </c>
      <c r="H21" s="48">
        <f>IFERROR(VLOOKUP(B21&amp;C21,'C2'!$A$1:$Y$10000,5,FALSE),0)</f>
        <v>5000</v>
      </c>
      <c r="I21" s="48">
        <f>IFERROR(VLOOKUP(B21&amp;C21,'C2'!$A$1:$Y$10000,6,FALSE),0)</f>
        <v>5000</v>
      </c>
      <c r="J21" s="48">
        <f>IFERROR(VLOOKUP(B21&amp;C21,'C2'!$A$1:$Y$10000,7,FALSE),0)</f>
        <v>0</v>
      </c>
      <c r="K21" s="48">
        <f>IFERROR(VLOOKUP(B21&amp;C21,'C2'!$A$1:$Y$10000,8,FALSE),0)</f>
        <v>0</v>
      </c>
      <c r="L21" s="102">
        <f t="shared" si="1"/>
        <v>0</v>
      </c>
    </row>
    <row r="22" spans="2:12" x14ac:dyDescent="0.3">
      <c r="B22" s="291">
        <v>13300</v>
      </c>
      <c r="C22" s="291">
        <v>22706</v>
      </c>
      <c r="D22" s="291" t="s">
        <v>949</v>
      </c>
      <c r="E22" s="282">
        <v>8712</v>
      </c>
      <c r="F22" s="255">
        <f t="shared" si="0"/>
        <v>1</v>
      </c>
      <c r="G22" t="s">
        <v>950</v>
      </c>
      <c r="H22" s="48">
        <f>IFERROR(VLOOKUP(B22&amp;C22,'C2'!$A$1:$Y$10000,5,FALSE),0)</f>
        <v>0</v>
      </c>
      <c r="I22" s="48">
        <f>IFERROR(VLOOKUP(B22&amp;C22,'C2'!$A$1:$Y$10000,6,FALSE),0)</f>
        <v>0</v>
      </c>
      <c r="J22" s="48">
        <f>IFERROR(VLOOKUP(B22&amp;C22,'C2'!$A$1:$Y$10000,7,FALSE),0)</f>
        <v>0</v>
      </c>
      <c r="K22" s="48">
        <f>IFERROR(VLOOKUP(B22&amp;C22,'C2'!$A$1:$Y$10000,8,FALSE),0)</f>
        <v>0</v>
      </c>
      <c r="L22" s="102">
        <f t="shared" si="1"/>
        <v>8712</v>
      </c>
    </row>
    <row r="23" spans="2:12" x14ac:dyDescent="0.3">
      <c r="B23" s="291">
        <v>13300</v>
      </c>
      <c r="C23" s="291">
        <v>22799</v>
      </c>
      <c r="D23" s="291" t="s">
        <v>223</v>
      </c>
      <c r="E23" s="282">
        <v>6000</v>
      </c>
      <c r="F23" s="255">
        <f t="shared" si="0"/>
        <v>1</v>
      </c>
      <c r="G23" s="94"/>
      <c r="H23" s="48">
        <f>IFERROR(VLOOKUP(B23&amp;C23,'C2'!$A$1:$Y$10000,5,FALSE),0)</f>
        <v>5000</v>
      </c>
      <c r="I23" s="48">
        <f>IFERROR(VLOOKUP(B23&amp;C23,'C2'!$A$1:$Y$10000,6,FALSE),0)</f>
        <v>5000</v>
      </c>
      <c r="J23" s="48">
        <f>IFERROR(VLOOKUP(B23&amp;C23,'C2'!$A$1:$Y$10000,7,FALSE),0)</f>
        <v>15000</v>
      </c>
      <c r="K23" s="48">
        <f>IFERROR(VLOOKUP(B23&amp;C23,'C2'!$A$1:$Y$10000,8,FALSE),0)</f>
        <v>6325.28</v>
      </c>
      <c r="L23" s="119">
        <f t="shared" si="1"/>
        <v>1000</v>
      </c>
    </row>
    <row r="24" spans="2:12" x14ac:dyDescent="0.3">
      <c r="B24" s="291">
        <v>13400</v>
      </c>
      <c r="C24" s="291">
        <v>21200</v>
      </c>
      <c r="D24" s="291" t="s">
        <v>1081</v>
      </c>
      <c r="E24" s="282">
        <v>4000</v>
      </c>
      <c r="F24" s="255">
        <f t="shared" si="0"/>
        <v>1</v>
      </c>
      <c r="G24" s="49"/>
      <c r="H24" s="48">
        <f>IFERROR(VLOOKUP(B24&amp;C24,'C2'!$A$1:$Y$10000,5,FALSE),0)</f>
        <v>0</v>
      </c>
      <c r="I24" s="48">
        <f>IFERROR(VLOOKUP(B24&amp;C24,'C2'!$A$1:$Y$10000,6,FALSE),0)</f>
        <v>0</v>
      </c>
      <c r="J24" s="48">
        <f>IFERROR(VLOOKUP(B24&amp;C24,'C2'!$A$1:$Y$10000,7,FALSE),0)</f>
        <v>0</v>
      </c>
      <c r="K24" s="48">
        <f>IFERROR(VLOOKUP(B24&amp;C24,'C2'!$A$1:$Y$10000,8,FALSE),0)</f>
        <v>0</v>
      </c>
      <c r="L24" s="102">
        <f t="shared" si="1"/>
        <v>4000</v>
      </c>
    </row>
    <row r="25" spans="2:12" x14ac:dyDescent="0.3">
      <c r="B25" s="291">
        <v>13400</v>
      </c>
      <c r="C25" s="291">
        <v>21300</v>
      </c>
      <c r="D25" s="291" t="s">
        <v>730</v>
      </c>
      <c r="E25" s="282">
        <v>1000</v>
      </c>
      <c r="F25" s="255">
        <f t="shared" si="0"/>
        <v>1</v>
      </c>
      <c r="H25" s="48">
        <f>IFERROR(VLOOKUP(B25&amp;C25,'C2'!$A$1:$Y$10000,5,FALSE),0)</f>
        <v>1000</v>
      </c>
      <c r="I25" s="48">
        <f>IFERROR(VLOOKUP(B25&amp;C25,'C2'!$A$1:$Y$10000,6,FALSE),0)</f>
        <v>1000</v>
      </c>
      <c r="J25" s="48">
        <f>IFERROR(VLOOKUP(B25&amp;C25,'C2'!$A$1:$Y$10000,7,FALSE),0)</f>
        <v>0</v>
      </c>
      <c r="K25" s="48">
        <f>IFERROR(VLOOKUP(B25&amp;C25,'C2'!$A$1:$Y$10000,8,FALSE),0)</f>
        <v>0</v>
      </c>
      <c r="L25" s="102">
        <f t="shared" si="1"/>
        <v>0</v>
      </c>
    </row>
    <row r="26" spans="2:12" x14ac:dyDescent="0.3">
      <c r="B26" s="291">
        <v>13400</v>
      </c>
      <c r="C26" s="291">
        <v>22199</v>
      </c>
      <c r="D26" s="291" t="s">
        <v>106</v>
      </c>
      <c r="E26" s="282">
        <v>500</v>
      </c>
      <c r="F26" s="255">
        <f t="shared" si="0"/>
        <v>1</v>
      </c>
      <c r="H26" s="48">
        <f>IFERROR(VLOOKUP(B26&amp;C26,'C2'!$A$1:$Y$10000,5,FALSE),0)</f>
        <v>500</v>
      </c>
      <c r="I26" s="48">
        <f>IFERROR(VLOOKUP(B26&amp;C26,'C2'!$A$1:$Y$10000,6,FALSE),0)</f>
        <v>500</v>
      </c>
      <c r="J26" s="48">
        <f>IFERROR(VLOOKUP(B26&amp;C26,'C2'!$A$1:$Y$10000,7,FALSE),0)</f>
        <v>0</v>
      </c>
      <c r="K26" s="48">
        <f>IFERROR(VLOOKUP(B26&amp;C26,'C2'!$A$1:$Y$10000,8,FALSE),0)</f>
        <v>0</v>
      </c>
      <c r="L26" s="102">
        <f t="shared" si="1"/>
        <v>0</v>
      </c>
    </row>
    <row r="27" spans="2:12" x14ac:dyDescent="0.3">
      <c r="B27" s="291">
        <v>13400</v>
      </c>
      <c r="C27" s="291">
        <v>22799</v>
      </c>
      <c r="D27" s="291" t="s">
        <v>55</v>
      </c>
      <c r="E27" s="282">
        <v>500</v>
      </c>
      <c r="F27" s="255">
        <f t="shared" si="0"/>
        <v>1</v>
      </c>
      <c r="H27" s="48">
        <f>IFERROR(VLOOKUP(B27&amp;C27,'C2'!$A$1:$Y$10000,5,FALSE),0)</f>
        <v>500</v>
      </c>
      <c r="I27" s="48">
        <f>IFERROR(VLOOKUP(B27&amp;C27,'C2'!$A$1:$Y$10000,6,FALSE),0)</f>
        <v>500</v>
      </c>
      <c r="J27" s="48">
        <f>IFERROR(VLOOKUP(B27&amp;C27,'C2'!$A$1:$Y$10000,7,FALSE),0)</f>
        <v>0</v>
      </c>
      <c r="K27" s="48">
        <f>IFERROR(VLOOKUP(B27&amp;C27,'C2'!$A$1:$Y$10000,8,FALSE),0)</f>
        <v>0</v>
      </c>
      <c r="L27" s="102">
        <f t="shared" si="1"/>
        <v>0</v>
      </c>
    </row>
    <row r="28" spans="2:12" x14ac:dyDescent="0.3">
      <c r="B28" s="291">
        <v>13500</v>
      </c>
      <c r="C28" s="291">
        <v>22103</v>
      </c>
      <c r="D28" s="291" t="s">
        <v>224</v>
      </c>
      <c r="E28" s="282">
        <v>700</v>
      </c>
      <c r="F28" s="255">
        <f t="shared" si="0"/>
        <v>1</v>
      </c>
      <c r="H28" s="48">
        <f>IFERROR(VLOOKUP(B28&amp;C28,'C2'!$A$1:$Y$10000,5,FALSE),0)</f>
        <v>1000</v>
      </c>
      <c r="I28" s="48">
        <f>IFERROR(VLOOKUP(B28&amp;C28,'C2'!$A$1:$Y$10000,6,FALSE),0)</f>
        <v>1000</v>
      </c>
      <c r="J28" s="48">
        <f>IFERROR(VLOOKUP(B28&amp;C28,'C2'!$A$1:$Y$10000,7,FALSE),0)</f>
        <v>710.29</v>
      </c>
      <c r="K28" s="48">
        <f>IFERROR(VLOOKUP(B28&amp;C28,'C2'!$A$1:$Y$10000,8,FALSE),0)</f>
        <v>710.29</v>
      </c>
      <c r="L28" s="119">
        <f t="shared" si="1"/>
        <v>-300</v>
      </c>
    </row>
    <row r="29" spans="2:12" x14ac:dyDescent="0.3">
      <c r="B29" s="291">
        <v>13500</v>
      </c>
      <c r="C29" s="291">
        <v>22104</v>
      </c>
      <c r="D29" s="291" t="s">
        <v>225</v>
      </c>
      <c r="E29" s="282">
        <v>3000</v>
      </c>
      <c r="F29" s="255">
        <f t="shared" si="0"/>
        <v>1</v>
      </c>
      <c r="H29" s="48">
        <f>IFERROR(VLOOKUP(B29&amp;C29,'C2'!$A$1:$Y$10000,5,FALSE),0)</f>
        <v>2355</v>
      </c>
      <c r="I29" s="48">
        <f>IFERROR(VLOOKUP(B29&amp;C29,'C2'!$A$1:$Y$10000,6,FALSE),0)</f>
        <v>2355</v>
      </c>
      <c r="J29" s="48">
        <f>IFERROR(VLOOKUP(B29&amp;C29,'C2'!$A$1:$Y$10000,7,FALSE),0)</f>
        <v>3585.69</v>
      </c>
      <c r="K29" s="48">
        <f>IFERROR(VLOOKUP(B29&amp;C29,'C2'!$A$1:$Y$10000,8,FALSE),0)</f>
        <v>2224.4699999999998</v>
      </c>
      <c r="L29" s="102">
        <f t="shared" si="1"/>
        <v>645</v>
      </c>
    </row>
    <row r="30" spans="2:12" x14ac:dyDescent="0.3">
      <c r="B30" s="291">
        <v>13500</v>
      </c>
      <c r="C30" s="291">
        <v>22400</v>
      </c>
      <c r="D30" s="291" t="s">
        <v>226</v>
      </c>
      <c r="E30" s="282">
        <v>2500</v>
      </c>
      <c r="F30" s="255">
        <f t="shared" si="0"/>
        <v>1</v>
      </c>
      <c r="H30" s="48">
        <f>IFERROR(VLOOKUP(B30&amp;C30,'C2'!$A$1:$Y$10000,5,FALSE),0)</f>
        <v>2355</v>
      </c>
      <c r="I30" s="48">
        <f>IFERROR(VLOOKUP(B30&amp;C30,'C2'!$A$1:$Y$10000,6,FALSE),0)</f>
        <v>2355</v>
      </c>
      <c r="J30" s="48">
        <f>IFERROR(VLOOKUP(B30&amp;C30,'C2'!$A$1:$Y$10000,7,FALSE),0)</f>
        <v>1909.71</v>
      </c>
      <c r="K30" s="48">
        <f>IFERROR(VLOOKUP(B30&amp;C30,'C2'!$A$1:$Y$10000,8,FALSE),0)</f>
        <v>1909.71</v>
      </c>
      <c r="L30" s="102">
        <f t="shared" si="1"/>
        <v>145</v>
      </c>
    </row>
    <row r="31" spans="2:12" x14ac:dyDescent="0.3">
      <c r="B31" s="291">
        <v>13500</v>
      </c>
      <c r="C31" s="291">
        <v>22601</v>
      </c>
      <c r="D31" s="291" t="s">
        <v>227</v>
      </c>
      <c r="E31" s="282">
        <v>2500</v>
      </c>
      <c r="F31" s="255">
        <f t="shared" si="0"/>
        <v>1</v>
      </c>
      <c r="H31" s="48">
        <f>IFERROR(VLOOKUP(B31&amp;C31,'C2'!$A$1:$Y$10000,5,FALSE),0)</f>
        <v>2500</v>
      </c>
      <c r="I31" s="48">
        <f>IFERROR(VLOOKUP(B31&amp;C31,'C2'!$A$1:$Y$10000,6,FALSE),0)</f>
        <v>2500</v>
      </c>
      <c r="J31" s="48">
        <f>IFERROR(VLOOKUP(B31&amp;C31,'C2'!$A$1:$Y$10000,7,FALSE),0)</f>
        <v>2868.38</v>
      </c>
      <c r="K31" s="48">
        <f>IFERROR(VLOOKUP(B31&amp;C31,'C2'!$A$1:$Y$10000,8,FALSE),0)</f>
        <v>2868.38</v>
      </c>
      <c r="L31" s="102">
        <f t="shared" si="1"/>
        <v>0</v>
      </c>
    </row>
    <row r="32" spans="2:12" x14ac:dyDescent="0.3">
      <c r="B32" s="291">
        <v>13500</v>
      </c>
      <c r="C32" s="291">
        <v>22699</v>
      </c>
      <c r="D32" s="291" t="s">
        <v>228</v>
      </c>
      <c r="E32" s="282">
        <v>2000</v>
      </c>
      <c r="F32" s="255">
        <f t="shared" si="0"/>
        <v>1</v>
      </c>
      <c r="H32" s="48">
        <f>IFERROR(VLOOKUP(B32&amp;C32,'C2'!$A$1:$Y$10000,5,FALSE),0)</f>
        <v>1500</v>
      </c>
      <c r="I32" s="48">
        <f>IFERROR(VLOOKUP(B32&amp;C32,'C2'!$A$1:$Y$10000,6,FALSE),0)</f>
        <v>1500</v>
      </c>
      <c r="J32" s="48">
        <f>IFERROR(VLOOKUP(B32&amp;C32,'C2'!$A$1:$Y$10000,7,FALSE),0)</f>
        <v>2405.71</v>
      </c>
      <c r="K32" s="48">
        <f>IFERROR(VLOOKUP(B32&amp;C32,'C2'!$A$1:$Y$10000,8,FALSE),0)</f>
        <v>2405.71</v>
      </c>
      <c r="L32" s="102">
        <f t="shared" si="1"/>
        <v>500</v>
      </c>
    </row>
    <row r="33" spans="2:12" x14ac:dyDescent="0.3">
      <c r="B33" s="291">
        <v>13500</v>
      </c>
      <c r="C33" s="291">
        <v>21400</v>
      </c>
      <c r="D33" s="291" t="s">
        <v>969</v>
      </c>
      <c r="E33" s="282">
        <v>500</v>
      </c>
      <c r="F33" s="255">
        <f t="shared" si="0"/>
        <v>1</v>
      </c>
      <c r="H33" s="48">
        <f>IFERROR(VLOOKUP(B33&amp;C33,'C2'!$A$1:$Y$10000,5,FALSE),0)</f>
        <v>0</v>
      </c>
      <c r="I33" s="48">
        <f>IFERROR(VLOOKUP(B33&amp;C33,'C2'!$A$1:$Y$10000,6,FALSE),0)</f>
        <v>0</v>
      </c>
      <c r="J33" s="48">
        <f>IFERROR(VLOOKUP(B33&amp;C33,'C2'!$A$1:$Y$10000,7,FALSE),0)</f>
        <v>0</v>
      </c>
      <c r="K33" s="48">
        <f>IFERROR(VLOOKUP(B33&amp;C33,'C2'!$A$1:$Y$10000,8,FALSE),0)</f>
        <v>0</v>
      </c>
      <c r="L33" s="102">
        <f t="shared" si="1"/>
        <v>500</v>
      </c>
    </row>
    <row r="34" spans="2:12" hidden="1" x14ac:dyDescent="0.3">
      <c r="B34" s="291">
        <v>15000</v>
      </c>
      <c r="C34" s="291">
        <v>22799</v>
      </c>
      <c r="D34" s="291" t="s">
        <v>731</v>
      </c>
      <c r="E34" s="282">
        <v>0</v>
      </c>
      <c r="F34" s="255">
        <f t="shared" si="0"/>
        <v>0</v>
      </c>
      <c r="G34" t="s">
        <v>968</v>
      </c>
      <c r="H34" s="48">
        <f>IFERROR(VLOOKUP(B34&amp;C34,'C2'!$A$1:$Y$10000,5,FALSE),0)</f>
        <v>0</v>
      </c>
      <c r="I34" s="48">
        <f>IFERROR(VLOOKUP(B34&amp;C34,'C2'!$A$1:$Y$10000,6,FALSE),0)</f>
        <v>39794.35</v>
      </c>
      <c r="J34" s="48">
        <f>IFERROR(VLOOKUP(B34&amp;C34,'C2'!$A$1:$Y$10000,7,FALSE),0)</f>
        <v>13380</v>
      </c>
      <c r="K34" s="48">
        <f>IFERROR(VLOOKUP(B34&amp;C34,'C2'!$A$1:$Y$10000,8,FALSE),0)</f>
        <v>0</v>
      </c>
      <c r="L34" s="119">
        <f t="shared" si="1"/>
        <v>0</v>
      </c>
    </row>
    <row r="35" spans="2:12" x14ac:dyDescent="0.3">
      <c r="B35" s="291">
        <v>15000</v>
      </c>
      <c r="C35" s="291">
        <v>22706</v>
      </c>
      <c r="D35" s="291" t="s">
        <v>732</v>
      </c>
      <c r="E35" s="282">
        <v>35000</v>
      </c>
      <c r="F35" s="255">
        <f t="shared" si="0"/>
        <v>1</v>
      </c>
      <c r="G35" s="92" t="s">
        <v>964</v>
      </c>
      <c r="H35" s="48">
        <f>IFERROR(VLOOKUP(B35&amp;C35,'C2'!$A$1:$Y$10000,5,FALSE),0)</f>
        <v>125000</v>
      </c>
      <c r="I35" s="48">
        <f>IFERROR(VLOOKUP(B35&amp;C35,'C2'!$A$1:$Y$10000,6,FALSE),0)</f>
        <v>178796.51</v>
      </c>
      <c r="J35" s="48">
        <f>IFERROR(VLOOKUP(B35&amp;C35,'C2'!$A$1:$Y$10000,7,FALSE),0)</f>
        <v>156804.15</v>
      </c>
      <c r="K35" s="48">
        <f>IFERROR(VLOOKUP(B35&amp;C35,'C2'!$A$1:$Y$10000,8,FALSE),0)</f>
        <v>117710.7</v>
      </c>
      <c r="L35" s="119">
        <f t="shared" si="1"/>
        <v>-90000</v>
      </c>
    </row>
    <row r="36" spans="2:12" x14ac:dyDescent="0.3">
      <c r="B36" s="291">
        <v>15100</v>
      </c>
      <c r="C36" s="291">
        <v>22799</v>
      </c>
      <c r="D36" s="291" t="s">
        <v>229</v>
      </c>
      <c r="E36" s="282">
        <v>500</v>
      </c>
      <c r="F36" s="255">
        <f t="shared" si="0"/>
        <v>1</v>
      </c>
      <c r="H36" s="48">
        <f>IFERROR(VLOOKUP(B36&amp;C36,'C2'!$A$1:$Y$10000,5,FALSE),0)</f>
        <v>500</v>
      </c>
      <c r="I36" s="48">
        <f>IFERROR(VLOOKUP(B36&amp;C36,'C2'!$A$1:$Y$10000,6,FALSE),0)</f>
        <v>500</v>
      </c>
      <c r="J36" s="48">
        <f>IFERROR(VLOOKUP(B36&amp;C36,'C2'!$A$1:$Y$10000,7,FALSE),0)</f>
        <v>0</v>
      </c>
      <c r="K36" s="48">
        <f>IFERROR(VLOOKUP(B36&amp;C36,'C2'!$A$1:$Y$10000,8,FALSE),0)</f>
        <v>0</v>
      </c>
      <c r="L36" s="119">
        <f t="shared" si="1"/>
        <v>0</v>
      </c>
    </row>
    <row r="37" spans="2:12" x14ac:dyDescent="0.3">
      <c r="B37" s="291">
        <v>15320</v>
      </c>
      <c r="C37" s="291">
        <v>21000</v>
      </c>
      <c r="D37" s="291" t="s">
        <v>230</v>
      </c>
      <c r="E37" s="282">
        <v>28000</v>
      </c>
      <c r="F37" s="255">
        <f t="shared" si="0"/>
        <v>1</v>
      </c>
      <c r="H37" s="48">
        <f>IFERROR(VLOOKUP(B37&amp;C37,'C2'!$A$1:$Y$10000,5,FALSE),0)</f>
        <v>28000</v>
      </c>
      <c r="I37" s="48">
        <f>IFERROR(VLOOKUP(B37&amp;C37,'C2'!$A$1:$Y$10000,6,FALSE),0)</f>
        <v>36000</v>
      </c>
      <c r="J37" s="48">
        <f>IFERROR(VLOOKUP(B37&amp;C37,'C2'!$A$1:$Y$10000,7,FALSE),0)</f>
        <v>41921.03</v>
      </c>
      <c r="K37" s="48">
        <f>IFERROR(VLOOKUP(B37&amp;C37,'C2'!$A$1:$Y$10000,8,FALSE),0)</f>
        <v>41921.03</v>
      </c>
      <c r="L37" s="119">
        <f>E37-H37</f>
        <v>0</v>
      </c>
    </row>
    <row r="38" spans="2:12" x14ac:dyDescent="0.3">
      <c r="B38" s="291">
        <v>15320</v>
      </c>
      <c r="C38" s="291">
        <v>21400</v>
      </c>
      <c r="D38" s="291" t="s">
        <v>231</v>
      </c>
      <c r="E38" s="282">
        <v>8000</v>
      </c>
      <c r="F38" s="255">
        <f t="shared" si="0"/>
        <v>1</v>
      </c>
      <c r="H38" s="48">
        <f>IFERROR(VLOOKUP(B38&amp;C38,'C2'!$A$1:$Y$10000,5,FALSE),0)</f>
        <v>8000</v>
      </c>
      <c r="I38" s="48">
        <f>IFERROR(VLOOKUP(B38&amp;C38,'C2'!$A$1:$Y$10000,6,FALSE),0)</f>
        <v>8000</v>
      </c>
      <c r="J38" s="48">
        <f>IFERROR(VLOOKUP(B38&amp;C38,'C2'!$A$1:$Y$10000,7,FALSE),0)</f>
        <v>12471.23</v>
      </c>
      <c r="K38" s="48">
        <f>IFERROR(VLOOKUP(B38&amp;C38,'C2'!$A$1:$Y$10000,8,FALSE),0)</f>
        <v>12471.23</v>
      </c>
      <c r="L38" s="119">
        <f t="shared" si="1"/>
        <v>0</v>
      </c>
    </row>
    <row r="39" spans="2:12" x14ac:dyDescent="0.3">
      <c r="B39" s="291">
        <v>15320</v>
      </c>
      <c r="C39" s="291">
        <v>22103</v>
      </c>
      <c r="D39" s="291" t="s">
        <v>733</v>
      </c>
      <c r="E39" s="282">
        <v>15000</v>
      </c>
      <c r="F39" s="255">
        <f t="shared" si="0"/>
        <v>1</v>
      </c>
      <c r="H39" s="48">
        <f>IFERROR(VLOOKUP(B39&amp;C39,'C2'!$A$1:$Y$10000,5,FALSE),0)</f>
        <v>15000</v>
      </c>
      <c r="I39" s="48">
        <f>IFERROR(VLOOKUP(B39&amp;C39,'C2'!$A$1:$Y$10000,6,FALSE),0)</f>
        <v>15000</v>
      </c>
      <c r="J39" s="48">
        <f>IFERROR(VLOOKUP(B39&amp;C39,'C2'!$A$1:$Y$10000,7,FALSE),0)</f>
        <v>13913.76</v>
      </c>
      <c r="K39" s="48">
        <f>IFERROR(VLOOKUP(B39&amp;C39,'C2'!$A$1:$Y$10000,8,FALSE),0)</f>
        <v>13913.76</v>
      </c>
      <c r="L39" s="119">
        <f t="shared" si="1"/>
        <v>0</v>
      </c>
    </row>
    <row r="40" spans="2:12" x14ac:dyDescent="0.3">
      <c r="B40" s="291">
        <v>15320</v>
      </c>
      <c r="C40" s="291">
        <v>22104</v>
      </c>
      <c r="D40" s="291" t="s">
        <v>232</v>
      </c>
      <c r="E40" s="282">
        <v>5000</v>
      </c>
      <c r="F40" s="255">
        <f t="shared" si="0"/>
        <v>1</v>
      </c>
      <c r="H40" s="48">
        <f>IFERROR(VLOOKUP(B40&amp;C40,'C2'!$A$1:$Y$10000,5,FALSE),0)</f>
        <v>5000</v>
      </c>
      <c r="I40" s="48">
        <f>IFERROR(VLOOKUP(B40&amp;C40,'C2'!$A$1:$Y$10000,6,FALSE),0)</f>
        <v>5000</v>
      </c>
      <c r="J40" s="48">
        <f>IFERROR(VLOOKUP(B40&amp;C40,'C2'!$A$1:$Y$10000,7,FALSE),0)</f>
        <v>10723.81</v>
      </c>
      <c r="K40" s="48">
        <f>IFERROR(VLOOKUP(B40&amp;C40,'C2'!$A$1:$Y$10000,8,FALSE),0)</f>
        <v>10723.81</v>
      </c>
      <c r="L40" s="119">
        <f t="shared" si="1"/>
        <v>0</v>
      </c>
    </row>
    <row r="41" spans="2:12" x14ac:dyDescent="0.3">
      <c r="B41" s="291">
        <v>15320</v>
      </c>
      <c r="C41" s="291">
        <v>22400</v>
      </c>
      <c r="D41" s="291" t="s">
        <v>734</v>
      </c>
      <c r="E41" s="282">
        <v>4600</v>
      </c>
      <c r="F41" s="255">
        <f t="shared" si="0"/>
        <v>1</v>
      </c>
      <c r="H41" s="48">
        <f>IFERROR(VLOOKUP(B41&amp;C41,'C2'!$A$1:$Y$10000,5,FALSE),0)</f>
        <v>4600</v>
      </c>
      <c r="I41" s="48">
        <f>IFERROR(VLOOKUP(B41&amp;C41,'C2'!$A$1:$Y$10000,6,FALSE),0)</f>
        <v>4600</v>
      </c>
      <c r="J41" s="48">
        <f>IFERROR(VLOOKUP(B41&amp;C41,'C2'!$A$1:$Y$10000,7,FALSE),0)</f>
        <v>3805.9</v>
      </c>
      <c r="K41" s="48">
        <f>IFERROR(VLOOKUP(B41&amp;C41,'C2'!$A$1:$Y$10000,8,FALSE),0)</f>
        <v>3805.9</v>
      </c>
      <c r="L41" s="119">
        <f t="shared" si="1"/>
        <v>0</v>
      </c>
    </row>
    <row r="42" spans="2:12" x14ac:dyDescent="0.3">
      <c r="B42" s="291">
        <v>16300</v>
      </c>
      <c r="C42" s="291">
        <v>20400</v>
      </c>
      <c r="D42" s="291" t="s">
        <v>233</v>
      </c>
      <c r="E42" s="282">
        <v>45341.75</v>
      </c>
      <c r="F42" s="255">
        <f t="shared" si="0"/>
        <v>1</v>
      </c>
      <c r="H42" s="48">
        <f>IFERROR(VLOOKUP(B42&amp;C42,'C2'!$A$1:$Y$10000,5,FALSE),0)</f>
        <v>45341.75</v>
      </c>
      <c r="I42" s="48">
        <f>IFERROR(VLOOKUP(B42&amp;C42,'C2'!$A$1:$Y$10000,6,FALSE),0)</f>
        <v>45341.75</v>
      </c>
      <c r="J42" s="48">
        <f>IFERROR(VLOOKUP(B42&amp;C42,'C2'!$A$1:$Y$10000,7,FALSE),0)</f>
        <v>45341.75</v>
      </c>
      <c r="K42" s="48">
        <f>IFERROR(VLOOKUP(B42&amp;C42,'C2'!$A$1:$Y$10000,8,FALSE),0)</f>
        <v>45341.64</v>
      </c>
      <c r="L42" s="119">
        <f t="shared" si="1"/>
        <v>0</v>
      </c>
    </row>
    <row r="43" spans="2:12" hidden="1" x14ac:dyDescent="0.3">
      <c r="B43" s="291">
        <v>16300</v>
      </c>
      <c r="C43" s="291">
        <v>21400</v>
      </c>
      <c r="D43" s="291" t="s">
        <v>735</v>
      </c>
      <c r="E43" s="282">
        <v>0</v>
      </c>
      <c r="F43" s="255">
        <f t="shared" si="0"/>
        <v>0</v>
      </c>
      <c r="H43" s="48">
        <f>IFERROR(VLOOKUP(B43&amp;C43,'C2'!$A$1:$Y$10000,5,FALSE),0)</f>
        <v>0</v>
      </c>
      <c r="I43" s="48">
        <f>IFERROR(VLOOKUP(B43&amp;C43,'C2'!$A$1:$Y$10000,6,FALSE),0)</f>
        <v>0</v>
      </c>
      <c r="J43" s="48">
        <f>IFERROR(VLOOKUP(B43&amp;C43,'C2'!$A$1:$Y$10000,7,FALSE),0)</f>
        <v>208.91</v>
      </c>
      <c r="K43" s="48">
        <f>IFERROR(VLOOKUP(B43&amp;C43,'C2'!$A$1:$Y$10000,8,FALSE),0)</f>
        <v>208.91</v>
      </c>
      <c r="L43" s="119">
        <f t="shared" si="1"/>
        <v>0</v>
      </c>
    </row>
    <row r="44" spans="2:12" x14ac:dyDescent="0.3">
      <c r="B44" s="291">
        <v>16300</v>
      </c>
      <c r="C44" s="291">
        <v>22103</v>
      </c>
      <c r="D44" s="291" t="s">
        <v>56</v>
      </c>
      <c r="E44" s="282">
        <v>5000</v>
      </c>
      <c r="F44" s="255">
        <f t="shared" si="0"/>
        <v>1</v>
      </c>
      <c r="G44" s="90" t="s">
        <v>955</v>
      </c>
      <c r="H44" s="48">
        <f>IFERROR(VLOOKUP(B44&amp;C44,'C2'!$A$1:$Y$10000,5,FALSE),0)</f>
        <v>0</v>
      </c>
      <c r="I44" s="48">
        <f>IFERROR(VLOOKUP(B44&amp;C44,'C2'!$A$1:$Y$10000,6,FALSE),0)</f>
        <v>0</v>
      </c>
      <c r="J44" s="48">
        <f>IFERROR(VLOOKUP(B44&amp;C44,'C2'!$A$1:$Y$10000,7,FALSE),0)</f>
        <v>6962.22</v>
      </c>
      <c r="K44" s="48">
        <f>IFERROR(VLOOKUP(B44&amp;C44,'C2'!$A$1:$Y$10000,8,FALSE),0)</f>
        <v>6962.22</v>
      </c>
      <c r="L44" s="102">
        <f t="shared" si="1"/>
        <v>5000</v>
      </c>
    </row>
    <row r="45" spans="2:12" x14ac:dyDescent="0.3">
      <c r="B45" s="291">
        <v>16300</v>
      </c>
      <c r="C45" s="291">
        <v>22104</v>
      </c>
      <c r="D45" s="291" t="s">
        <v>57</v>
      </c>
      <c r="E45" s="282">
        <v>500</v>
      </c>
      <c r="F45" s="255">
        <f t="shared" si="0"/>
        <v>1</v>
      </c>
      <c r="H45" s="48">
        <f>IFERROR(VLOOKUP(B45&amp;C45,'C2'!$A$1:$Y$10000,5,FALSE),0)</f>
        <v>500</v>
      </c>
      <c r="I45" s="48">
        <f>IFERROR(VLOOKUP(B45&amp;C45,'C2'!$A$1:$Y$10000,6,FALSE),0)</f>
        <v>500</v>
      </c>
      <c r="J45" s="48">
        <f>IFERROR(VLOOKUP(B45&amp;C45,'C2'!$A$1:$Y$10000,7,FALSE),0)</f>
        <v>68.12</v>
      </c>
      <c r="K45" s="48">
        <f>IFERROR(VLOOKUP(B45&amp;C45,'C2'!$A$1:$Y$10000,8,FALSE),0)</f>
        <v>68.12</v>
      </c>
      <c r="L45" s="102">
        <f t="shared" si="1"/>
        <v>0</v>
      </c>
    </row>
    <row r="46" spans="2:12" x14ac:dyDescent="0.3">
      <c r="B46" s="291">
        <v>16300</v>
      </c>
      <c r="C46" s="291">
        <v>22110</v>
      </c>
      <c r="D46" s="291" t="s">
        <v>107</v>
      </c>
      <c r="E46" s="282">
        <v>4000</v>
      </c>
      <c r="F46" s="255">
        <f t="shared" si="0"/>
        <v>1</v>
      </c>
      <c r="H46" s="48">
        <f>IFERROR(VLOOKUP(B46&amp;C46,'C2'!$A$1:$Y$10000,5,FALSE),0)</f>
        <v>4000</v>
      </c>
      <c r="I46" s="48">
        <f>IFERROR(VLOOKUP(B46&amp;C46,'C2'!$A$1:$Y$10000,6,FALSE),0)</f>
        <v>4000</v>
      </c>
      <c r="J46" s="48">
        <f>IFERROR(VLOOKUP(B46&amp;C46,'C2'!$A$1:$Y$10000,7,FALSE),0)</f>
        <v>4483.2</v>
      </c>
      <c r="K46" s="48">
        <f>IFERROR(VLOOKUP(B46&amp;C46,'C2'!$A$1:$Y$10000,8,FALSE),0)</f>
        <v>4483.2</v>
      </c>
      <c r="L46" s="102">
        <f t="shared" si="1"/>
        <v>0</v>
      </c>
    </row>
    <row r="47" spans="2:12" x14ac:dyDescent="0.3">
      <c r="B47" s="291">
        <v>16300</v>
      </c>
      <c r="C47" s="291">
        <v>22111</v>
      </c>
      <c r="D47" s="291" t="s">
        <v>108</v>
      </c>
      <c r="E47" s="282">
        <v>2500</v>
      </c>
      <c r="F47" s="255">
        <f t="shared" si="0"/>
        <v>1</v>
      </c>
      <c r="H47" s="48">
        <f>IFERROR(VLOOKUP(B47&amp;C47,'C2'!$A$1:$Y$10000,5,FALSE),0)</f>
        <v>2500</v>
      </c>
      <c r="I47" s="48">
        <f>IFERROR(VLOOKUP(B47&amp;C47,'C2'!$A$1:$Y$10000,6,FALSE),0)</f>
        <v>2500</v>
      </c>
      <c r="J47" s="48">
        <f>IFERROR(VLOOKUP(B47&amp;C47,'C2'!$A$1:$Y$10000,7,FALSE),0)</f>
        <v>2024.64</v>
      </c>
      <c r="K47" s="48">
        <f>IFERROR(VLOOKUP(B47&amp;C47,'C2'!$A$1:$Y$10000,8,FALSE),0)</f>
        <v>2024.64</v>
      </c>
      <c r="L47" s="102">
        <f t="shared" si="1"/>
        <v>0</v>
      </c>
    </row>
    <row r="48" spans="2:12" hidden="1" x14ac:dyDescent="0.3">
      <c r="B48" s="291">
        <v>16300</v>
      </c>
      <c r="C48" s="291">
        <v>22400</v>
      </c>
      <c r="D48" s="291" t="s">
        <v>736</v>
      </c>
      <c r="E48" s="282">
        <v>0</v>
      </c>
      <c r="F48" s="255">
        <f t="shared" si="0"/>
        <v>0</v>
      </c>
      <c r="H48" s="48">
        <f>IFERROR(VLOOKUP(B48&amp;C48,'C2'!$A$1:$Y$10000,5,FALSE),0)</f>
        <v>0</v>
      </c>
      <c r="I48" s="48">
        <f>IFERROR(VLOOKUP(B48&amp;C48,'C2'!$A$1:$Y$10000,6,FALSE),0)</f>
        <v>0</v>
      </c>
      <c r="J48" s="48">
        <f>IFERROR(VLOOKUP(B48&amp;C48,'C2'!$A$1:$Y$10000,7,FALSE),0)</f>
        <v>1207.27</v>
      </c>
      <c r="K48" s="48">
        <f>IFERROR(VLOOKUP(B48&amp;C48,'C2'!$A$1:$Y$10000,8,FALSE),0)</f>
        <v>1207.27</v>
      </c>
      <c r="L48" s="102">
        <f t="shared" si="1"/>
        <v>0</v>
      </c>
    </row>
    <row r="49" spans="2:12" x14ac:dyDescent="0.3">
      <c r="B49" s="291">
        <v>16300</v>
      </c>
      <c r="C49" s="291">
        <v>22700</v>
      </c>
      <c r="D49" s="291" t="s">
        <v>967</v>
      </c>
      <c r="E49" s="282">
        <v>10000</v>
      </c>
      <c r="F49" s="255">
        <f t="shared" si="0"/>
        <v>1</v>
      </c>
      <c r="H49" s="48">
        <f>IFERROR(VLOOKUP(B49&amp;C49,'C2'!$A$1:$Y$10000,5,FALSE),0)</f>
        <v>0</v>
      </c>
      <c r="I49" s="48">
        <f>IFERROR(VLOOKUP(B49&amp;C49,'C2'!$A$1:$Y$10000,6,FALSE),0)</f>
        <v>0</v>
      </c>
      <c r="J49" s="48">
        <f>IFERROR(VLOOKUP(B49&amp;C49,'C2'!$A$1:$Y$10000,7,FALSE),0)</f>
        <v>0</v>
      </c>
      <c r="K49" s="48">
        <f>IFERROR(VLOOKUP(B49&amp;C49,'C2'!$A$1:$Y$10000,8,FALSE),0)</f>
        <v>0</v>
      </c>
      <c r="L49" s="102">
        <f t="shared" si="1"/>
        <v>10000</v>
      </c>
    </row>
    <row r="50" spans="2:12" x14ac:dyDescent="0.3">
      <c r="B50" s="291">
        <v>16500</v>
      </c>
      <c r="C50" s="291">
        <v>21000</v>
      </c>
      <c r="D50" s="291" t="s">
        <v>234</v>
      </c>
      <c r="E50" s="282">
        <v>45000</v>
      </c>
      <c r="F50" s="255">
        <f t="shared" si="0"/>
        <v>1</v>
      </c>
      <c r="H50" s="48">
        <f>IFERROR(VLOOKUP(B50&amp;C50,'C2'!$A$1:$Y$10000,5,FALSE),0)</f>
        <v>45000</v>
      </c>
      <c r="I50" s="48">
        <f>IFERROR(VLOOKUP(B50&amp;C50,'C2'!$A$1:$Y$10000,6,FALSE),0)</f>
        <v>48000</v>
      </c>
      <c r="J50" s="48">
        <f>IFERROR(VLOOKUP(B50&amp;C50,'C2'!$A$1:$Y$10000,7,FALSE),0)</f>
        <v>34949.64</v>
      </c>
      <c r="K50" s="48">
        <f>IFERROR(VLOOKUP(B50&amp;C50,'C2'!$A$1:$Y$10000,8,FALSE),0)</f>
        <v>34949.64</v>
      </c>
      <c r="L50" s="102">
        <f t="shared" si="1"/>
        <v>0</v>
      </c>
    </row>
    <row r="51" spans="2:12" x14ac:dyDescent="0.3">
      <c r="B51" s="291">
        <v>16500</v>
      </c>
      <c r="C51" s="291">
        <v>22100</v>
      </c>
      <c r="D51" s="291" t="s">
        <v>331</v>
      </c>
      <c r="E51" s="282">
        <v>182389.39</v>
      </c>
      <c r="F51" s="255">
        <f t="shared" si="0"/>
        <v>1</v>
      </c>
      <c r="G51" s="91" t="s">
        <v>983</v>
      </c>
      <c r="H51" s="48">
        <f>IFERROR(VLOOKUP(B51&amp;C51,'C2'!$A$1:$Y$10000,5,FALSE),0)</f>
        <v>168185.1</v>
      </c>
      <c r="I51" s="48">
        <f>IFERROR(VLOOKUP(B51&amp;C51,'C2'!$A$1:$Y$10000,6,FALSE),0)</f>
        <v>168185.1</v>
      </c>
      <c r="J51" s="48">
        <f>IFERROR(VLOOKUP(B51&amp;C51,'C2'!$A$1:$Y$10000,7,FALSE),0)</f>
        <v>170672.75</v>
      </c>
      <c r="K51" s="48">
        <f>IFERROR(VLOOKUP(B51&amp;C51,'C2'!$A$1:$Y$10000,8,FALSE),0)</f>
        <v>166907.12</v>
      </c>
      <c r="L51" s="102">
        <f t="shared" si="1"/>
        <v>14204.290000000008</v>
      </c>
    </row>
    <row r="52" spans="2:12" x14ac:dyDescent="0.3">
      <c r="B52" s="291">
        <v>16500</v>
      </c>
      <c r="C52" s="291">
        <v>22199</v>
      </c>
      <c r="D52" s="291" t="s">
        <v>235</v>
      </c>
      <c r="E52" s="282">
        <v>10500</v>
      </c>
      <c r="F52" s="255">
        <f t="shared" si="0"/>
        <v>1</v>
      </c>
      <c r="G52" s="91" t="s">
        <v>952</v>
      </c>
      <c r="H52" s="48">
        <f>IFERROR(VLOOKUP(B52&amp;C52,'C2'!$A$1:$Y$10000,5,FALSE),0)</f>
        <v>1500</v>
      </c>
      <c r="I52" s="48">
        <f>IFERROR(VLOOKUP(B52&amp;C52,'C2'!$A$1:$Y$10000,6,FALSE),0)</f>
        <v>1500</v>
      </c>
      <c r="J52" s="48">
        <f>IFERROR(VLOOKUP(B52&amp;C52,'C2'!$A$1:$Y$10000,7,FALSE),0)</f>
        <v>0</v>
      </c>
      <c r="K52" s="48">
        <f>IFERROR(VLOOKUP(B52&amp;C52,'C2'!$A$1:$Y$10000,8,FALSE),0)</f>
        <v>0</v>
      </c>
      <c r="L52" s="102">
        <f t="shared" si="1"/>
        <v>9000</v>
      </c>
    </row>
    <row r="53" spans="2:12" x14ac:dyDescent="0.3">
      <c r="B53" s="291">
        <v>16500</v>
      </c>
      <c r="C53" s="291">
        <v>22400</v>
      </c>
      <c r="D53" s="291" t="s">
        <v>236</v>
      </c>
      <c r="E53" s="282">
        <v>650</v>
      </c>
      <c r="F53" s="255">
        <f t="shared" si="0"/>
        <v>1</v>
      </c>
      <c r="H53" s="48">
        <f>IFERROR(VLOOKUP(B53&amp;C53,'C2'!$A$1:$Y$10000,5,FALSE),0)</f>
        <v>650</v>
      </c>
      <c r="I53" s="48">
        <f>IFERROR(VLOOKUP(B53&amp;C53,'C2'!$A$1:$Y$10000,6,FALSE),0)</f>
        <v>650</v>
      </c>
      <c r="J53" s="48">
        <f>IFERROR(VLOOKUP(B53&amp;C53,'C2'!$A$1:$Y$10000,7,FALSE),0)</f>
        <v>0</v>
      </c>
      <c r="K53" s="48">
        <f>IFERROR(VLOOKUP(B53&amp;C53,'C2'!$A$1:$Y$10000,8,FALSE),0)</f>
        <v>0</v>
      </c>
      <c r="L53" s="102">
        <f t="shared" si="1"/>
        <v>0</v>
      </c>
    </row>
    <row r="54" spans="2:12" x14ac:dyDescent="0.3">
      <c r="B54" s="291">
        <v>16500</v>
      </c>
      <c r="C54" s="291">
        <v>22799</v>
      </c>
      <c r="D54" s="291" t="s">
        <v>737</v>
      </c>
      <c r="E54" s="282">
        <v>5000</v>
      </c>
      <c r="F54" s="255">
        <f t="shared" si="0"/>
        <v>1</v>
      </c>
      <c r="G54" s="1"/>
      <c r="H54" s="48">
        <f>IFERROR(VLOOKUP(B54&amp;C54,'C2'!$A$1:$Y$10000,5,FALSE),0)</f>
        <v>5000</v>
      </c>
      <c r="I54" s="48">
        <f>IFERROR(VLOOKUP(B54&amp;C54,'C2'!$A$1:$Y$10000,6,FALSE),0)</f>
        <v>5000</v>
      </c>
      <c r="J54" s="48">
        <f>IFERROR(VLOOKUP(B54&amp;C54,'C2'!$A$1:$Y$10000,7,FALSE),0)</f>
        <v>0</v>
      </c>
      <c r="K54" s="48">
        <f>IFERROR(VLOOKUP(B54&amp;C54,'C2'!$A$1:$Y$10000,8,FALSE),0)</f>
        <v>0</v>
      </c>
      <c r="L54" s="102">
        <f t="shared" si="1"/>
        <v>0</v>
      </c>
    </row>
    <row r="55" spans="2:12" x14ac:dyDescent="0.3">
      <c r="B55" s="291">
        <v>17000</v>
      </c>
      <c r="C55" s="291">
        <v>21000</v>
      </c>
      <c r="D55" s="291" t="s">
        <v>237</v>
      </c>
      <c r="E55" s="282">
        <v>3000</v>
      </c>
      <c r="F55" s="255">
        <f t="shared" si="0"/>
        <v>1</v>
      </c>
      <c r="G55" s="1"/>
      <c r="H55" s="48">
        <f>IFERROR(VLOOKUP(B55&amp;C55,'C2'!$A$1:$Y$10000,5,FALSE),0)</f>
        <v>3000</v>
      </c>
      <c r="I55" s="48">
        <f>IFERROR(VLOOKUP(B55&amp;C55,'C2'!$A$1:$Y$10000,6,FALSE),0)</f>
        <v>3000</v>
      </c>
      <c r="J55" s="48">
        <f>IFERROR(VLOOKUP(B55&amp;C55,'C2'!$A$1:$Y$10000,7,FALSE),0)</f>
        <v>0</v>
      </c>
      <c r="K55" s="48">
        <f>IFERROR(VLOOKUP(B55&amp;C55,'C2'!$A$1:$Y$10000,8,FALSE),0)</f>
        <v>0</v>
      </c>
      <c r="L55" s="102">
        <f t="shared" si="1"/>
        <v>0</v>
      </c>
    </row>
    <row r="56" spans="2:12" x14ac:dyDescent="0.3">
      <c r="B56" s="291">
        <v>17000</v>
      </c>
      <c r="C56" s="291">
        <v>22199</v>
      </c>
      <c r="D56" s="291" t="s">
        <v>109</v>
      </c>
      <c r="E56" s="282">
        <v>1000</v>
      </c>
      <c r="F56" s="255">
        <f t="shared" si="0"/>
        <v>1</v>
      </c>
      <c r="G56" s="1"/>
      <c r="H56" s="48">
        <f>IFERROR(VLOOKUP(B56&amp;C56,'C2'!$A$1:$Y$10000,5,FALSE),0)</f>
        <v>1000</v>
      </c>
      <c r="I56" s="48">
        <f>IFERROR(VLOOKUP(B56&amp;C56,'C2'!$A$1:$Y$10000,6,FALSE),0)</f>
        <v>1000</v>
      </c>
      <c r="J56" s="48">
        <f>IFERROR(VLOOKUP(B56&amp;C56,'C2'!$A$1:$Y$10000,7,FALSE),0)</f>
        <v>0</v>
      </c>
      <c r="K56" s="48">
        <f>IFERROR(VLOOKUP(B56&amp;C56,'C2'!$A$1:$Y$10000,8,FALSE),0)</f>
        <v>0</v>
      </c>
      <c r="L56" s="102">
        <f t="shared" si="1"/>
        <v>0</v>
      </c>
    </row>
    <row r="57" spans="2:12" x14ac:dyDescent="0.3">
      <c r="B57" s="291">
        <v>17000</v>
      </c>
      <c r="C57" s="291">
        <v>22609</v>
      </c>
      <c r="D57" s="291" t="s">
        <v>110</v>
      </c>
      <c r="E57" s="282">
        <v>800</v>
      </c>
      <c r="F57" s="255">
        <f t="shared" si="0"/>
        <v>1</v>
      </c>
      <c r="G57" s="1"/>
      <c r="H57" s="48">
        <f>IFERROR(VLOOKUP(B57&amp;C57,'C2'!$A$1:$Y$10000,5,FALSE),0)</f>
        <v>800</v>
      </c>
      <c r="I57" s="48">
        <f>IFERROR(VLOOKUP(B57&amp;C57,'C2'!$A$1:$Y$10000,6,FALSE),0)</f>
        <v>800</v>
      </c>
      <c r="J57" s="48">
        <f>IFERROR(VLOOKUP(B57&amp;C57,'C2'!$A$1:$Y$10000,7,FALSE),0)</f>
        <v>740</v>
      </c>
      <c r="K57" s="48">
        <f>IFERROR(VLOOKUP(B57&amp;C57,'C2'!$A$1:$Y$10000,8,FALSE),0)</f>
        <v>740</v>
      </c>
      <c r="L57" s="102">
        <f t="shared" si="1"/>
        <v>0</v>
      </c>
    </row>
    <row r="58" spans="2:12" x14ac:dyDescent="0.3">
      <c r="B58" s="291">
        <v>17000</v>
      </c>
      <c r="C58" s="291">
        <v>22799</v>
      </c>
      <c r="D58" s="291" t="s">
        <v>58</v>
      </c>
      <c r="E58" s="282">
        <v>5000</v>
      </c>
      <c r="F58" s="255">
        <f t="shared" si="0"/>
        <v>1</v>
      </c>
      <c r="H58" s="48">
        <f>IFERROR(VLOOKUP(B58&amp;C58,'C2'!$A$1:$Y$10000,5,FALSE),0)</f>
        <v>5000</v>
      </c>
      <c r="I58" s="48">
        <f>IFERROR(VLOOKUP(B58&amp;C58,'C2'!$A$1:$Y$10000,6,FALSE),0)</f>
        <v>5000</v>
      </c>
      <c r="J58" s="48">
        <f>IFERROR(VLOOKUP(B58&amp;C58,'C2'!$A$1:$Y$10000,7,FALSE),0)</f>
        <v>411.95</v>
      </c>
      <c r="K58" s="48">
        <f>IFERROR(VLOOKUP(B58&amp;C58,'C2'!$A$1:$Y$10000,8,FALSE),0)</f>
        <v>411.95</v>
      </c>
      <c r="L58" s="102">
        <f t="shared" si="1"/>
        <v>0</v>
      </c>
    </row>
    <row r="59" spans="2:12" x14ac:dyDescent="0.3">
      <c r="B59" s="291">
        <v>17100</v>
      </c>
      <c r="C59" s="291">
        <v>21000</v>
      </c>
      <c r="D59" s="291" t="s">
        <v>238</v>
      </c>
      <c r="E59" s="282">
        <v>20000</v>
      </c>
      <c r="F59" s="255">
        <f t="shared" si="0"/>
        <v>1</v>
      </c>
      <c r="H59" s="48">
        <f>IFERROR(VLOOKUP(B59&amp;C59,'C2'!$A$1:$Y$10000,5,FALSE),0)</f>
        <v>40000</v>
      </c>
      <c r="I59" s="48">
        <f>IFERROR(VLOOKUP(B59&amp;C59,'C2'!$A$1:$Y$10000,6,FALSE),0)</f>
        <v>49000</v>
      </c>
      <c r="J59" s="48">
        <f>IFERROR(VLOOKUP(B59&amp;C59,'C2'!$A$1:$Y$10000,7,FALSE),0)</f>
        <v>62005.07</v>
      </c>
      <c r="K59" s="48">
        <f>IFERROR(VLOOKUP(B59&amp;C59,'C2'!$A$1:$Y$10000,8,FALSE),0)</f>
        <v>62005.07</v>
      </c>
      <c r="L59" s="102">
        <f t="shared" si="1"/>
        <v>-20000</v>
      </c>
    </row>
    <row r="60" spans="2:12" x14ac:dyDescent="0.3">
      <c r="B60" s="291">
        <v>17100</v>
      </c>
      <c r="C60" s="291">
        <v>21400</v>
      </c>
      <c r="D60" s="291" t="s">
        <v>239</v>
      </c>
      <c r="E60" s="282">
        <v>200</v>
      </c>
      <c r="F60" s="255">
        <f t="shared" si="0"/>
        <v>1</v>
      </c>
      <c r="H60" s="48">
        <f>IFERROR(VLOOKUP(B60&amp;C60,'C2'!$A$1:$Y$10000,5,FALSE),0)</f>
        <v>200</v>
      </c>
      <c r="I60" s="48">
        <f>IFERROR(VLOOKUP(B60&amp;C60,'C2'!$A$1:$Y$10000,6,FALSE),0)</f>
        <v>200</v>
      </c>
      <c r="J60" s="48">
        <f>IFERROR(VLOOKUP(B60&amp;C60,'C2'!$A$1:$Y$10000,7,FALSE),0)</f>
        <v>0</v>
      </c>
      <c r="K60" s="48">
        <f>IFERROR(VLOOKUP(B60&amp;C60,'C2'!$A$1:$Y$10000,8,FALSE),0)</f>
        <v>0</v>
      </c>
      <c r="L60" s="102">
        <f t="shared" si="1"/>
        <v>0</v>
      </c>
    </row>
    <row r="61" spans="2:12" x14ac:dyDescent="0.3">
      <c r="B61" s="291">
        <v>17100</v>
      </c>
      <c r="C61" s="291">
        <v>22102</v>
      </c>
      <c r="D61" s="291" t="s">
        <v>111</v>
      </c>
      <c r="E61" s="282">
        <v>200</v>
      </c>
      <c r="F61" s="255">
        <f t="shared" si="0"/>
        <v>1</v>
      </c>
      <c r="H61" s="48">
        <f>IFERROR(VLOOKUP(B61&amp;C61,'C2'!$A$1:$Y$10000,5,FALSE),0)</f>
        <v>200</v>
      </c>
      <c r="I61" s="48">
        <f>IFERROR(VLOOKUP(B61&amp;C61,'C2'!$A$1:$Y$10000,6,FALSE),0)</f>
        <v>200</v>
      </c>
      <c r="J61" s="48">
        <f>IFERROR(VLOOKUP(B61&amp;C61,'C2'!$A$1:$Y$10000,7,FALSE),0)</f>
        <v>0</v>
      </c>
      <c r="K61" s="48">
        <f>IFERROR(VLOOKUP(B61&amp;C61,'C2'!$A$1:$Y$10000,8,FALSE),0)</f>
        <v>0</v>
      </c>
      <c r="L61" s="102">
        <f t="shared" si="1"/>
        <v>0</v>
      </c>
    </row>
    <row r="62" spans="2:12" x14ac:dyDescent="0.3">
      <c r="B62" s="291">
        <v>17100</v>
      </c>
      <c r="C62" s="291">
        <v>22104</v>
      </c>
      <c r="D62" s="291" t="s">
        <v>59</v>
      </c>
      <c r="E62" s="282">
        <v>200</v>
      </c>
      <c r="F62" s="255">
        <f t="shared" si="0"/>
        <v>1</v>
      </c>
      <c r="H62" s="48">
        <f>IFERROR(VLOOKUP(B62&amp;C62,'C2'!$A$1:$Y$10000,5,FALSE),0)</f>
        <v>200</v>
      </c>
      <c r="I62" s="48">
        <f>IFERROR(VLOOKUP(B62&amp;C62,'C2'!$A$1:$Y$10000,6,FALSE),0)</f>
        <v>200</v>
      </c>
      <c r="J62" s="48">
        <f>IFERROR(VLOOKUP(B62&amp;C62,'C2'!$A$1:$Y$10000,7,FALSE),0)</f>
        <v>0</v>
      </c>
      <c r="K62" s="48">
        <f>IFERROR(VLOOKUP(B62&amp;C62,'C2'!$A$1:$Y$10000,8,FALSE),0)</f>
        <v>0</v>
      </c>
      <c r="L62" s="102">
        <f t="shared" si="1"/>
        <v>0</v>
      </c>
    </row>
    <row r="63" spans="2:12" x14ac:dyDescent="0.3">
      <c r="B63" s="291">
        <v>17100</v>
      </c>
      <c r="C63" s="291">
        <v>22110</v>
      </c>
      <c r="D63" s="291" t="s">
        <v>113</v>
      </c>
      <c r="E63" s="282">
        <v>500</v>
      </c>
      <c r="F63" s="255">
        <f t="shared" si="0"/>
        <v>1</v>
      </c>
      <c r="H63" s="48">
        <f>IFERROR(VLOOKUP(B63&amp;C63,'C2'!$A$1:$Y$10000,5,FALSE),0)</f>
        <v>500</v>
      </c>
      <c r="I63" s="48">
        <f>IFERROR(VLOOKUP(B63&amp;C63,'C2'!$A$1:$Y$10000,6,FALSE),0)</f>
        <v>500</v>
      </c>
      <c r="J63" s="48">
        <f>IFERROR(VLOOKUP(B63&amp;C63,'C2'!$A$1:$Y$10000,7,FALSE),0)</f>
        <v>355.47</v>
      </c>
      <c r="K63" s="48">
        <f>IFERROR(VLOOKUP(B63&amp;C63,'C2'!$A$1:$Y$10000,8,FALSE),0)</f>
        <v>355.47</v>
      </c>
      <c r="L63" s="102">
        <f t="shared" si="1"/>
        <v>0</v>
      </c>
    </row>
    <row r="64" spans="2:12" x14ac:dyDescent="0.3">
      <c r="B64" s="291">
        <v>17100</v>
      </c>
      <c r="C64" s="291">
        <v>22199</v>
      </c>
      <c r="D64" s="291" t="s">
        <v>738</v>
      </c>
      <c r="E64" s="282">
        <v>2000</v>
      </c>
      <c r="F64" s="255">
        <f t="shared" si="0"/>
        <v>1</v>
      </c>
      <c r="H64" s="48">
        <f>IFERROR(VLOOKUP(B64&amp;C64,'C2'!$A$1:$Y$10000,5,FALSE),0)</f>
        <v>2000</v>
      </c>
      <c r="I64" s="48">
        <f>IFERROR(VLOOKUP(B64&amp;C64,'C2'!$A$1:$Y$10000,6,FALSE),0)</f>
        <v>2000</v>
      </c>
      <c r="J64" s="48">
        <f>IFERROR(VLOOKUP(B64&amp;C64,'C2'!$A$1:$Y$10000,7,FALSE),0)</f>
        <v>36.06</v>
      </c>
      <c r="K64" s="48">
        <f>IFERROR(VLOOKUP(B64&amp;C64,'C2'!$A$1:$Y$10000,8,FALSE),0)</f>
        <v>36.06</v>
      </c>
      <c r="L64" s="102">
        <f t="shared" si="1"/>
        <v>0</v>
      </c>
    </row>
    <row r="65" spans="1:31" s="25" customFormat="1" x14ac:dyDescent="0.3">
      <c r="A65"/>
      <c r="B65" s="291">
        <v>17100</v>
      </c>
      <c r="C65" s="291">
        <v>22400</v>
      </c>
      <c r="D65" s="291" t="s">
        <v>739</v>
      </c>
      <c r="E65" s="282">
        <v>150</v>
      </c>
      <c r="F65" s="255">
        <f t="shared" si="0"/>
        <v>1</v>
      </c>
      <c r="G65"/>
      <c r="H65" s="48">
        <f>IFERROR(VLOOKUP(B65&amp;C65,'C2'!$A$1:$Y$10000,5,FALSE),0)</f>
        <v>150</v>
      </c>
      <c r="I65" s="48">
        <f>IFERROR(VLOOKUP(B65&amp;C65,'C2'!$A$1:$Y$10000,6,FALSE),0)</f>
        <v>150</v>
      </c>
      <c r="J65" s="48">
        <f>IFERROR(VLOOKUP(B65&amp;C65,'C2'!$A$1:$Y$10000,7,FALSE),0)</f>
        <v>0</v>
      </c>
      <c r="K65" s="48">
        <f>IFERROR(VLOOKUP(B65&amp;C65,'C2'!$A$1:$Y$10000,8,FALSE),0)</f>
        <v>0</v>
      </c>
      <c r="L65" s="119">
        <f t="shared" si="1"/>
        <v>0</v>
      </c>
      <c r="M65"/>
      <c r="N65"/>
      <c r="O65"/>
      <c r="P65"/>
      <c r="Q65"/>
      <c r="R65"/>
      <c r="S65"/>
      <c r="T65"/>
      <c r="U65"/>
      <c r="V65"/>
      <c r="W65"/>
      <c r="X65"/>
      <c r="Y65"/>
      <c r="Z65"/>
      <c r="AA65"/>
      <c r="AB65"/>
      <c r="AC65"/>
      <c r="AD65"/>
      <c r="AE65"/>
    </row>
    <row r="66" spans="1:31" s="25" customFormat="1" x14ac:dyDescent="0.3">
      <c r="B66" s="291">
        <v>17100</v>
      </c>
      <c r="C66" s="291">
        <v>22700</v>
      </c>
      <c r="D66" s="291" t="s">
        <v>91</v>
      </c>
      <c r="E66" s="282">
        <v>500</v>
      </c>
      <c r="F66" s="255">
        <f t="shared" si="0"/>
        <v>1</v>
      </c>
      <c r="G66"/>
      <c r="H66" s="48">
        <f>IFERROR(VLOOKUP(B66&amp;C66,'C2'!$A$1:$Y$10000,5,FALSE),0)</f>
        <v>500</v>
      </c>
      <c r="I66" s="48">
        <f>IFERROR(VLOOKUP(B66&amp;C66,'C2'!$A$1:$Y$10000,6,FALSE),0)</f>
        <v>500</v>
      </c>
      <c r="J66" s="48">
        <f>IFERROR(VLOOKUP(B66&amp;C66,'C2'!$A$1:$Y$10000,7,FALSE),0)</f>
        <v>2254.23</v>
      </c>
      <c r="K66" s="48">
        <f>IFERROR(VLOOKUP(B66&amp;C66,'C2'!$A$1:$Y$10000,8,FALSE),0)</f>
        <v>2254.23</v>
      </c>
      <c r="L66" s="119">
        <f t="shared" si="1"/>
        <v>0</v>
      </c>
      <c r="M66"/>
      <c r="N66"/>
      <c r="O66"/>
      <c r="P66"/>
      <c r="Q66"/>
      <c r="R66"/>
      <c r="S66"/>
      <c r="T66"/>
      <c r="U66"/>
      <c r="V66"/>
      <c r="W66"/>
      <c r="X66"/>
      <c r="Y66"/>
      <c r="Z66"/>
      <c r="AA66"/>
      <c r="AB66"/>
      <c r="AC66"/>
      <c r="AD66"/>
      <c r="AE66"/>
    </row>
    <row r="67" spans="1:31" s="25" customFormat="1" x14ac:dyDescent="0.3">
      <c r="B67" s="291">
        <v>17100</v>
      </c>
      <c r="C67" s="291">
        <v>22799</v>
      </c>
      <c r="D67" s="291" t="s">
        <v>112</v>
      </c>
      <c r="E67" s="282">
        <v>5000</v>
      </c>
      <c r="F67" s="255">
        <f t="shared" si="0"/>
        <v>1</v>
      </c>
      <c r="G67"/>
      <c r="H67" s="48">
        <f>IFERROR(VLOOKUP(B67&amp;C67,'C2'!$A$1:$Y$10000,5,FALSE),0)</f>
        <v>5000</v>
      </c>
      <c r="I67" s="48">
        <f>IFERROR(VLOOKUP(B67&amp;C67,'C2'!$A$1:$Y$10000,6,FALSE),0)</f>
        <v>5000</v>
      </c>
      <c r="J67" s="48">
        <f>IFERROR(VLOOKUP(B67&amp;C67,'C2'!$A$1:$Y$10000,7,FALSE),0)</f>
        <v>4981.57</v>
      </c>
      <c r="K67" s="48">
        <f>IFERROR(VLOOKUP(B67&amp;C67,'C2'!$A$1:$Y$10000,8,FALSE),0)</f>
        <v>4981.57</v>
      </c>
      <c r="L67" s="119">
        <f t="shared" si="1"/>
        <v>0</v>
      </c>
      <c r="M67"/>
      <c r="N67"/>
      <c r="O67"/>
      <c r="P67"/>
      <c r="Q67"/>
      <c r="R67"/>
      <c r="S67"/>
      <c r="T67"/>
      <c r="U67"/>
      <c r="V67"/>
      <c r="W67"/>
      <c r="X67"/>
      <c r="Y67"/>
      <c r="Z67"/>
      <c r="AA67"/>
      <c r="AB67"/>
      <c r="AC67"/>
      <c r="AD67"/>
      <c r="AE67"/>
    </row>
    <row r="68" spans="1:31" s="25" customFormat="1" x14ac:dyDescent="0.3">
      <c r="B68" s="291">
        <v>17200</v>
      </c>
      <c r="C68" s="291">
        <v>22706</v>
      </c>
      <c r="D68" s="291" t="s">
        <v>1080</v>
      </c>
      <c r="E68" s="282">
        <v>12000</v>
      </c>
      <c r="F68" s="255">
        <f t="shared" si="0"/>
        <v>1</v>
      </c>
      <c r="G68"/>
      <c r="H68" s="48">
        <f>IFERROR(VLOOKUP(B68&amp;C68,'C2'!$A$1:$Y$10000,5,FALSE),0)</f>
        <v>0</v>
      </c>
      <c r="I68" s="48">
        <f>IFERROR(VLOOKUP(B68&amp;C68,'C2'!$A$1:$Y$10000,6,FALSE),0)</f>
        <v>0</v>
      </c>
      <c r="J68" s="48">
        <f>IFERROR(VLOOKUP(B68&amp;C68,'C2'!$A$1:$Y$10000,7,FALSE),0)</f>
        <v>0</v>
      </c>
      <c r="K68" s="48">
        <f>IFERROR(VLOOKUP(B68&amp;C68,'C2'!$A$1:$Y$10000,8,FALSE),0)</f>
        <v>0</v>
      </c>
      <c r="L68" s="102">
        <f t="shared" si="1"/>
        <v>12000</v>
      </c>
      <c r="M68"/>
      <c r="N68"/>
      <c r="O68"/>
      <c r="P68"/>
      <c r="Q68"/>
      <c r="R68"/>
      <c r="S68"/>
      <c r="T68"/>
      <c r="U68"/>
      <c r="V68"/>
      <c r="W68"/>
      <c r="X68"/>
      <c r="Y68"/>
      <c r="Z68"/>
      <c r="AA68"/>
      <c r="AB68"/>
      <c r="AC68"/>
      <c r="AD68"/>
      <c r="AE68"/>
    </row>
    <row r="69" spans="1:31" s="25" customFormat="1" x14ac:dyDescent="0.3">
      <c r="B69" s="291">
        <v>23100</v>
      </c>
      <c r="C69" s="291">
        <v>22799</v>
      </c>
      <c r="D69" s="291" t="s">
        <v>97</v>
      </c>
      <c r="E69" s="282">
        <v>10500</v>
      </c>
      <c r="F69" s="255">
        <f t="shared" si="0"/>
        <v>1</v>
      </c>
      <c r="G69" t="s">
        <v>966</v>
      </c>
      <c r="H69" s="48">
        <f>IFERROR(VLOOKUP(B69&amp;C69,'C2'!$A$1:$Y$10000,5,FALSE),0)</f>
        <v>100</v>
      </c>
      <c r="I69" s="48">
        <f>IFERROR(VLOOKUP(B69&amp;C69,'C2'!$A$1:$Y$10000,6,FALSE),0)</f>
        <v>7600</v>
      </c>
      <c r="J69" s="48">
        <f>IFERROR(VLOOKUP(B69&amp;C69,'C2'!$A$1:$Y$10000,7,FALSE),0)</f>
        <v>2406.6</v>
      </c>
      <c r="K69" s="48">
        <f>IFERROR(VLOOKUP(B69&amp;C69,'C2'!$A$1:$Y$10000,8,FALSE),0)</f>
        <v>2406.6</v>
      </c>
      <c r="L69" s="102">
        <f t="shared" si="1"/>
        <v>10400</v>
      </c>
      <c r="M69"/>
      <c r="N69"/>
      <c r="O69"/>
      <c r="P69"/>
      <c r="Q69"/>
      <c r="R69"/>
      <c r="S69"/>
      <c r="T69"/>
      <c r="U69"/>
      <c r="V69"/>
      <c r="W69"/>
      <c r="X69"/>
      <c r="Y69"/>
      <c r="Z69"/>
      <c r="AA69"/>
      <c r="AB69"/>
      <c r="AC69"/>
      <c r="AD69"/>
      <c r="AE69"/>
    </row>
    <row r="70" spans="1:31" x14ac:dyDescent="0.3">
      <c r="A70" s="25"/>
      <c r="B70" s="291">
        <v>23100</v>
      </c>
      <c r="C70" s="291">
        <v>21200</v>
      </c>
      <c r="D70" s="291" t="s">
        <v>1337</v>
      </c>
      <c r="E70" s="282">
        <v>5000</v>
      </c>
      <c r="F70" s="255">
        <f t="shared" si="0"/>
        <v>1</v>
      </c>
      <c r="H70" s="48">
        <f>IFERROR(VLOOKUP(B70&amp;C70,'C2'!$A$1:$Y$10000,5,FALSE),0)</f>
        <v>5000</v>
      </c>
      <c r="I70" s="48">
        <f>IFERROR(VLOOKUP(B70&amp;C70,'C2'!$A$1:$Y$10000,6,FALSE),0)</f>
        <v>8008</v>
      </c>
      <c r="J70" s="48">
        <f>IFERROR(VLOOKUP(B70&amp;C70,'C2'!$A$1:$Y$10000,7,FALSE),0)</f>
        <v>8098.41</v>
      </c>
      <c r="K70" s="48">
        <f>IFERROR(VLOOKUP(B70&amp;C70,'C2'!$A$1:$Y$10000,8,FALSE),0)</f>
        <v>7858.35</v>
      </c>
      <c r="L70" s="119">
        <f t="shared" si="1"/>
        <v>0</v>
      </c>
    </row>
    <row r="71" spans="1:31" x14ac:dyDescent="0.3">
      <c r="A71" s="25"/>
      <c r="B71" s="291">
        <v>23100</v>
      </c>
      <c r="C71" s="291">
        <v>22000</v>
      </c>
      <c r="D71" s="291" t="s">
        <v>114</v>
      </c>
      <c r="E71" s="282">
        <v>1000</v>
      </c>
      <c r="F71" s="255">
        <f t="shared" ref="F71:F134" si="2">IF(E71=0,0,1)</f>
        <v>1</v>
      </c>
      <c r="H71" s="48">
        <f>IFERROR(VLOOKUP(B71&amp;C71,'C2'!$A$1:$Y$10000,5,FALSE),0)</f>
        <v>1000</v>
      </c>
      <c r="I71" s="48">
        <f>IFERROR(VLOOKUP(B71&amp;C71,'C2'!$A$1:$Y$10000,6,FALSE),0)</f>
        <v>1000</v>
      </c>
      <c r="J71" s="48">
        <f>IFERROR(VLOOKUP(B71&amp;C71,'C2'!$A$1:$Y$10000,7,FALSE),0)</f>
        <v>696.6</v>
      </c>
      <c r="K71" s="48">
        <f>IFERROR(VLOOKUP(B71&amp;C71,'C2'!$A$1:$Y$10000,8,FALSE),0)</f>
        <v>696.6</v>
      </c>
      <c r="L71" s="119">
        <f t="shared" si="1"/>
        <v>0</v>
      </c>
    </row>
    <row r="72" spans="1:31" x14ac:dyDescent="0.3">
      <c r="A72" s="25"/>
      <c r="B72" s="291">
        <v>23100</v>
      </c>
      <c r="C72" s="291">
        <v>22100</v>
      </c>
      <c r="D72" s="291" t="s">
        <v>332</v>
      </c>
      <c r="E72" s="282">
        <v>18792.97</v>
      </c>
      <c r="F72" s="255">
        <f t="shared" si="2"/>
        <v>1</v>
      </c>
      <c r="H72" s="48">
        <f>IFERROR(VLOOKUP(B72&amp;C72,'C2'!$A$1:$Y$10000,5,FALSE),0)</f>
        <v>18792.97</v>
      </c>
      <c r="I72" s="48">
        <f>IFERROR(VLOOKUP(B72&amp;C72,'C2'!$A$1:$Y$10000,6,FALSE),0)</f>
        <v>24692.97</v>
      </c>
      <c r="J72" s="48">
        <f>IFERROR(VLOOKUP(B72&amp;C72,'C2'!$A$1:$Y$10000,7,FALSE),0)</f>
        <v>12642.26</v>
      </c>
      <c r="K72" s="48">
        <f>IFERROR(VLOOKUP(B72&amp;C72,'C2'!$A$1:$Y$10000,8,FALSE),0)</f>
        <v>10087.35</v>
      </c>
      <c r="L72" s="119">
        <f t="shared" ref="L72:L135" si="3">E72-H72</f>
        <v>0</v>
      </c>
    </row>
    <row r="73" spans="1:31" x14ac:dyDescent="0.3">
      <c r="B73" s="291">
        <v>23100</v>
      </c>
      <c r="C73" s="291">
        <v>22105</v>
      </c>
      <c r="D73" s="291" t="s">
        <v>241</v>
      </c>
      <c r="E73" s="282">
        <v>4000</v>
      </c>
      <c r="F73" s="255">
        <f t="shared" si="2"/>
        <v>1</v>
      </c>
      <c r="H73" s="48">
        <f>IFERROR(VLOOKUP(B73&amp;C73,'C2'!$A$1:$Y$10000,5,FALSE),0)</f>
        <v>4000</v>
      </c>
      <c r="I73" s="48">
        <f>IFERROR(VLOOKUP(B73&amp;C73,'C2'!$A$1:$Y$10000,6,FALSE),0)</f>
        <v>4000</v>
      </c>
      <c r="J73" s="48">
        <f>IFERROR(VLOOKUP(B73&amp;C73,'C2'!$A$1:$Y$10000,7,FALSE),0)</f>
        <v>4239.6000000000004</v>
      </c>
      <c r="K73" s="48">
        <f>IFERROR(VLOOKUP(B73&amp;C73,'C2'!$A$1:$Y$10000,8,FALSE),0)</f>
        <v>4037.26</v>
      </c>
      <c r="L73" s="119">
        <f t="shared" si="3"/>
        <v>0</v>
      </c>
    </row>
    <row r="74" spans="1:31" x14ac:dyDescent="0.3">
      <c r="B74" s="291">
        <v>23100</v>
      </c>
      <c r="C74" s="291">
        <v>22400</v>
      </c>
      <c r="D74" s="291" t="s">
        <v>60</v>
      </c>
      <c r="E74" s="282">
        <v>11500</v>
      </c>
      <c r="F74" s="255">
        <f t="shared" si="2"/>
        <v>1</v>
      </c>
      <c r="H74" s="48">
        <f>IFERROR(VLOOKUP(B74&amp;C74,'C2'!$A$1:$Y$10000,5,FALSE),0)</f>
        <v>11500</v>
      </c>
      <c r="I74" s="48">
        <f>IFERROR(VLOOKUP(B74&amp;C74,'C2'!$A$1:$Y$10000,6,FALSE),0)</f>
        <v>11500</v>
      </c>
      <c r="J74" s="48">
        <f>IFERROR(VLOOKUP(B74&amp;C74,'C2'!$A$1:$Y$10000,7,FALSE),0)</f>
        <v>12474.29</v>
      </c>
      <c r="K74" s="48">
        <f>IFERROR(VLOOKUP(B74&amp;C74,'C2'!$A$1:$Y$10000,8,FALSE),0)</f>
        <v>12474.29</v>
      </c>
      <c r="L74" s="119">
        <f t="shared" si="3"/>
        <v>0</v>
      </c>
    </row>
    <row r="75" spans="1:31" x14ac:dyDescent="0.3">
      <c r="B75" s="291">
        <v>23100</v>
      </c>
      <c r="C75" s="291">
        <v>22602</v>
      </c>
      <c r="D75" s="291" t="s">
        <v>242</v>
      </c>
      <c r="E75" s="282">
        <v>200</v>
      </c>
      <c r="F75" s="255">
        <f t="shared" si="2"/>
        <v>1</v>
      </c>
      <c r="H75" s="48">
        <f>IFERROR(VLOOKUP(B75&amp;C75,'C2'!$A$1:$Y$10000,5,FALSE),0)</f>
        <v>200</v>
      </c>
      <c r="I75" s="48">
        <f>IFERROR(VLOOKUP(B75&amp;C75,'C2'!$A$1:$Y$10000,6,FALSE),0)</f>
        <v>200</v>
      </c>
      <c r="J75" s="48">
        <f>IFERROR(VLOOKUP(B75&amp;C75,'C2'!$A$1:$Y$10000,7,FALSE),0)</f>
        <v>49.01</v>
      </c>
      <c r="K75" s="48">
        <f>IFERROR(VLOOKUP(B75&amp;C75,'C2'!$A$1:$Y$10000,8,FALSE),0)</f>
        <v>49.01</v>
      </c>
      <c r="L75" s="119">
        <f t="shared" si="3"/>
        <v>0</v>
      </c>
    </row>
    <row r="76" spans="1:31" x14ac:dyDescent="0.3">
      <c r="B76" s="291">
        <v>23100</v>
      </c>
      <c r="C76" s="291">
        <v>22609</v>
      </c>
      <c r="D76" s="291" t="s">
        <v>160</v>
      </c>
      <c r="E76" s="282">
        <v>6000</v>
      </c>
      <c r="F76" s="255">
        <f t="shared" si="2"/>
        <v>1</v>
      </c>
      <c r="H76" s="48">
        <f>IFERROR(VLOOKUP(B76&amp;C76,'C2'!$A$1:$Y$10000,5,FALSE),0)</f>
        <v>6000</v>
      </c>
      <c r="I76" s="48">
        <f>IFERROR(VLOOKUP(B76&amp;C76,'C2'!$A$1:$Y$10000,6,FALSE),0)</f>
        <v>6000</v>
      </c>
      <c r="J76" s="48">
        <f>IFERROR(VLOOKUP(B76&amp;C76,'C2'!$A$1:$Y$10000,7,FALSE),0)</f>
        <v>1100</v>
      </c>
      <c r="K76" s="48">
        <f>IFERROR(VLOOKUP(B76&amp;C76,'C2'!$A$1:$Y$10000,8,FALSE),0)</f>
        <v>1100</v>
      </c>
      <c r="L76" s="119">
        <f t="shared" si="3"/>
        <v>0</v>
      </c>
    </row>
    <row r="77" spans="1:31" x14ac:dyDescent="0.3">
      <c r="B77" s="291">
        <v>23100</v>
      </c>
      <c r="C77" s="291">
        <v>22699</v>
      </c>
      <c r="D77" s="291" t="s">
        <v>88</v>
      </c>
      <c r="E77" s="282">
        <v>800</v>
      </c>
      <c r="F77" s="255">
        <f t="shared" si="2"/>
        <v>1</v>
      </c>
      <c r="H77" s="48">
        <f>IFERROR(VLOOKUP(B77&amp;C77,'C2'!$A$1:$Y$10000,5,FALSE),0)</f>
        <v>800</v>
      </c>
      <c r="I77" s="48">
        <f>IFERROR(VLOOKUP(B77&amp;C77,'C2'!$A$1:$Y$10000,6,FALSE),0)</f>
        <v>800</v>
      </c>
      <c r="J77" s="48">
        <f>IFERROR(VLOOKUP(B77&amp;C77,'C2'!$A$1:$Y$10000,7,FALSE),0)</f>
        <v>597.72</v>
      </c>
      <c r="K77" s="48">
        <f>IFERROR(VLOOKUP(B77&amp;C77,'C2'!$A$1:$Y$10000,8,FALSE),0)</f>
        <v>597.72</v>
      </c>
      <c r="L77" s="119">
        <f t="shared" si="3"/>
        <v>0</v>
      </c>
    </row>
    <row r="78" spans="1:31" x14ac:dyDescent="0.3">
      <c r="B78" s="291">
        <v>23100</v>
      </c>
      <c r="C78" s="291">
        <v>22700</v>
      </c>
      <c r="D78" s="291" t="s">
        <v>115</v>
      </c>
      <c r="E78" s="282">
        <v>500</v>
      </c>
      <c r="F78" s="255">
        <f t="shared" si="2"/>
        <v>1</v>
      </c>
      <c r="H78" s="48">
        <f>IFERROR(VLOOKUP(B78&amp;C78,'C2'!$A$1:$Y$10000,5,FALSE),0)</f>
        <v>500</v>
      </c>
      <c r="I78" s="48">
        <f>IFERROR(VLOOKUP(B78&amp;C78,'C2'!$A$1:$Y$10000,6,FALSE),0)</f>
        <v>500</v>
      </c>
      <c r="J78" s="48">
        <f>IFERROR(VLOOKUP(B78&amp;C78,'C2'!$A$1:$Y$10000,7,FALSE),0)</f>
        <v>0</v>
      </c>
      <c r="K78" s="48">
        <f>IFERROR(VLOOKUP(B78&amp;C78,'C2'!$A$1:$Y$10000,8,FALSE),0)</f>
        <v>0</v>
      </c>
      <c r="L78" s="119">
        <f t="shared" si="3"/>
        <v>0</v>
      </c>
    </row>
    <row r="79" spans="1:31" x14ac:dyDescent="0.3">
      <c r="B79" s="291">
        <v>23101</v>
      </c>
      <c r="C79" s="291">
        <v>22609</v>
      </c>
      <c r="D79" s="291" t="s">
        <v>159</v>
      </c>
      <c r="E79" s="282">
        <v>10000</v>
      </c>
      <c r="F79" s="255">
        <f t="shared" si="2"/>
        <v>1</v>
      </c>
      <c r="H79" s="48">
        <f>IFERROR(VLOOKUP(B79&amp;C79,'C2'!$A$1:$Y$10000,5,FALSE),0)</f>
        <v>12000</v>
      </c>
      <c r="I79" s="48">
        <f>IFERROR(VLOOKUP(B79&amp;C79,'C2'!$A$1:$Y$10000,6,FALSE),0)</f>
        <v>12000</v>
      </c>
      <c r="J79" s="48">
        <f>IFERROR(VLOOKUP(B79&amp;C79,'C2'!$A$1:$Y$10000,7,FALSE),0)</f>
        <v>10333.290000000001</v>
      </c>
      <c r="K79" s="48">
        <f>IFERROR(VLOOKUP(B79&amp;C79,'C2'!$A$1:$Y$10000,8,FALSE),0)</f>
        <v>10180.57</v>
      </c>
      <c r="L79" s="119">
        <f t="shared" si="3"/>
        <v>-2000</v>
      </c>
    </row>
    <row r="80" spans="1:31" x14ac:dyDescent="0.3">
      <c r="B80" s="291">
        <v>23101</v>
      </c>
      <c r="C80" s="291">
        <v>22799</v>
      </c>
      <c r="D80" s="291" t="s">
        <v>953</v>
      </c>
      <c r="E80" s="282">
        <v>2171404.7999999998</v>
      </c>
      <c r="F80" s="255">
        <f t="shared" si="2"/>
        <v>1</v>
      </c>
      <c r="H80" s="48">
        <f>IFERROR(VLOOKUP(B80&amp;C80,'C2'!$A$1:$Y$10000,5,FALSE),0)</f>
        <v>2171404.7999999998</v>
      </c>
      <c r="I80" s="48">
        <f>IFERROR(VLOOKUP(B80&amp;C80,'C2'!$A$1:$Y$10000,6,FALSE),0)</f>
        <v>2171404.7999999998</v>
      </c>
      <c r="J80" s="48">
        <f>IFERROR(VLOOKUP(B80&amp;C80,'C2'!$A$1:$Y$10000,7,FALSE),0)</f>
        <v>2171404.7999999998</v>
      </c>
      <c r="K80" s="48">
        <f>IFERROR(VLOOKUP(B80&amp;C80,'C2'!$A$1:$Y$10000,8,FALSE),0)</f>
        <v>2171404.7999999998</v>
      </c>
      <c r="L80" s="119">
        <f t="shared" si="3"/>
        <v>0</v>
      </c>
    </row>
    <row r="81" spans="2:12" hidden="1" x14ac:dyDescent="0.3">
      <c r="B81" s="291">
        <v>23200</v>
      </c>
      <c r="C81" s="291">
        <v>22601</v>
      </c>
      <c r="D81" s="291" t="s">
        <v>740</v>
      </c>
      <c r="E81" s="282">
        <v>0</v>
      </c>
      <c r="F81" s="255">
        <f t="shared" si="2"/>
        <v>0</v>
      </c>
      <c r="H81" s="48">
        <f>IFERROR(VLOOKUP(B81&amp;C81,'C2'!$A$1:$Y$10000,5,FALSE),0)</f>
        <v>0</v>
      </c>
      <c r="I81" s="48">
        <f>IFERROR(VLOOKUP(B81&amp;C81,'C2'!$A$1:$Y$10000,6,FALSE),0)</f>
        <v>0</v>
      </c>
      <c r="J81" s="48">
        <f>IFERROR(VLOOKUP(B81&amp;C81,'C2'!$A$1:$Y$10000,7,FALSE),0)</f>
        <v>348.83</v>
      </c>
      <c r="K81" s="48">
        <f>IFERROR(VLOOKUP(B81&amp;C81,'C2'!$A$1:$Y$10000,8,FALSE),0)</f>
        <v>348.83</v>
      </c>
      <c r="L81" s="119">
        <f t="shared" si="3"/>
        <v>0</v>
      </c>
    </row>
    <row r="82" spans="2:12" x14ac:dyDescent="0.3">
      <c r="B82" s="291">
        <v>23200</v>
      </c>
      <c r="C82" s="291">
        <v>22602</v>
      </c>
      <c r="D82" s="291" t="s">
        <v>244</v>
      </c>
      <c r="E82" s="282">
        <v>5000</v>
      </c>
      <c r="F82" s="255">
        <f t="shared" si="2"/>
        <v>1</v>
      </c>
      <c r="H82" s="48">
        <f>IFERROR(VLOOKUP(B82&amp;C82,'C2'!$A$1:$Y$10000,5,FALSE),0)</f>
        <v>5000</v>
      </c>
      <c r="I82" s="48">
        <f>IFERROR(VLOOKUP(B82&amp;C82,'C2'!$A$1:$Y$10000,6,FALSE),0)</f>
        <v>5000</v>
      </c>
      <c r="J82" s="48">
        <f>IFERROR(VLOOKUP(B82&amp;C82,'C2'!$A$1:$Y$10000,7,FALSE),0)</f>
        <v>4296.22</v>
      </c>
      <c r="K82" s="48">
        <f>IFERROR(VLOOKUP(B82&amp;C82,'C2'!$A$1:$Y$10000,8,FALSE),0)</f>
        <v>4296.22</v>
      </c>
      <c r="L82" s="119">
        <f t="shared" si="3"/>
        <v>0</v>
      </c>
    </row>
    <row r="83" spans="2:12" x14ac:dyDescent="0.3">
      <c r="B83" s="291">
        <v>23200</v>
      </c>
      <c r="C83" s="291">
        <v>22609</v>
      </c>
      <c r="D83" s="291" t="s">
        <v>116</v>
      </c>
      <c r="E83" s="282">
        <v>4000</v>
      </c>
      <c r="F83" s="255">
        <f t="shared" si="2"/>
        <v>1</v>
      </c>
      <c r="H83" s="48">
        <f>IFERROR(VLOOKUP(B83&amp;C83,'C2'!$A$1:$Y$10000,5,FALSE),0)</f>
        <v>4000</v>
      </c>
      <c r="I83" s="48">
        <f>IFERROR(VLOOKUP(B83&amp;C83,'C2'!$A$1:$Y$10000,6,FALSE),0)</f>
        <v>4458.59</v>
      </c>
      <c r="J83" s="48">
        <f>IFERROR(VLOOKUP(B83&amp;C83,'C2'!$A$1:$Y$10000,7,FALSE),0)</f>
        <v>5156.6400000000003</v>
      </c>
      <c r="K83" s="48">
        <f>IFERROR(VLOOKUP(B83&amp;C83,'C2'!$A$1:$Y$10000,8,FALSE),0)</f>
        <v>5156.6400000000003</v>
      </c>
      <c r="L83" s="119">
        <f t="shared" si="3"/>
        <v>0</v>
      </c>
    </row>
    <row r="84" spans="2:12" x14ac:dyDescent="0.3">
      <c r="B84" s="291">
        <v>23200</v>
      </c>
      <c r="C84" s="291">
        <v>22698</v>
      </c>
      <c r="D84" s="291" t="s">
        <v>61</v>
      </c>
      <c r="E84" s="282">
        <v>4000</v>
      </c>
      <c r="F84" s="255">
        <f t="shared" si="2"/>
        <v>1</v>
      </c>
      <c r="H84" s="48">
        <f>IFERROR(VLOOKUP(B84&amp;C84,'C2'!$A$1:$Y$10000,5,FALSE),0)</f>
        <v>4000</v>
      </c>
      <c r="I84" s="48">
        <f>IFERROR(VLOOKUP(B84&amp;C84,'C2'!$A$1:$Y$10000,6,FALSE),0)</f>
        <v>4000</v>
      </c>
      <c r="J84" s="48">
        <f>IFERROR(VLOOKUP(B84&amp;C84,'C2'!$A$1:$Y$10000,7,FALSE),0)</f>
        <v>2931.89</v>
      </c>
      <c r="K84" s="48">
        <f>IFERROR(VLOOKUP(B84&amp;C84,'C2'!$A$1:$Y$10000,8,FALSE),0)</f>
        <v>2931.89</v>
      </c>
      <c r="L84" s="119">
        <f t="shared" si="3"/>
        <v>0</v>
      </c>
    </row>
    <row r="85" spans="2:12" x14ac:dyDescent="0.3">
      <c r="B85" s="291">
        <v>23200</v>
      </c>
      <c r="C85" s="291">
        <v>22799</v>
      </c>
      <c r="D85" s="291" t="s">
        <v>117</v>
      </c>
      <c r="E85" s="282">
        <v>15000</v>
      </c>
      <c r="F85" s="255">
        <f t="shared" si="2"/>
        <v>1</v>
      </c>
      <c r="H85" s="48">
        <f>IFERROR(VLOOKUP(B85&amp;C85,'C2'!$A$1:$Y$10000,5,FALSE),0)</f>
        <v>25000</v>
      </c>
      <c r="I85" s="48">
        <f>IFERROR(VLOOKUP(B85&amp;C85,'C2'!$A$1:$Y$10000,6,FALSE),0)</f>
        <v>32499.71</v>
      </c>
      <c r="J85" s="48">
        <f>IFERROR(VLOOKUP(B85&amp;C85,'C2'!$A$1:$Y$10000,7,FALSE),0)</f>
        <v>25814.11</v>
      </c>
      <c r="K85" s="48">
        <f>IFERROR(VLOOKUP(B85&amp;C85,'C2'!$A$1:$Y$10000,8,FALSE),0)</f>
        <v>25814.11</v>
      </c>
      <c r="L85" s="119">
        <f t="shared" si="3"/>
        <v>-10000</v>
      </c>
    </row>
    <row r="86" spans="2:12" hidden="1" x14ac:dyDescent="0.3">
      <c r="B86" s="291">
        <v>24101</v>
      </c>
      <c r="C86" s="291">
        <v>22608</v>
      </c>
      <c r="D86" s="291" t="s">
        <v>341</v>
      </c>
      <c r="E86" s="282">
        <v>0</v>
      </c>
      <c r="F86" s="255">
        <f t="shared" si="2"/>
        <v>0</v>
      </c>
      <c r="H86" s="48">
        <f>IFERROR(VLOOKUP(B86&amp;C86,'C2'!$A$1:$Y$10000,5,FALSE),0)</f>
        <v>0</v>
      </c>
      <c r="I86" s="48">
        <f>IFERROR(VLOOKUP(B86&amp;C86,'C2'!$A$1:$Y$10000,6,FALSE),0)</f>
        <v>0</v>
      </c>
      <c r="J86" s="48">
        <f>IFERROR(VLOOKUP(B86&amp;C86,'C2'!$A$1:$Y$10000,7,FALSE),0)</f>
        <v>145.19999999999999</v>
      </c>
      <c r="K86" s="48">
        <f>IFERROR(VLOOKUP(B86&amp;C86,'C2'!$A$1:$Y$10000,8,FALSE),0)</f>
        <v>145.19999999999999</v>
      </c>
      <c r="L86" s="119">
        <f t="shared" si="3"/>
        <v>0</v>
      </c>
    </row>
    <row r="87" spans="2:12" hidden="1" x14ac:dyDescent="0.3">
      <c r="B87" s="291">
        <v>24103</v>
      </c>
      <c r="C87" s="291">
        <v>22400</v>
      </c>
      <c r="D87" s="291" t="s">
        <v>1294</v>
      </c>
      <c r="E87" s="282">
        <v>0</v>
      </c>
      <c r="F87" s="255">
        <f t="shared" si="2"/>
        <v>0</v>
      </c>
      <c r="H87" s="48">
        <f>IFERROR(VLOOKUP(B87&amp;C87,'C2'!$A$1:$Y$10000,5,FALSE),0)</f>
        <v>0</v>
      </c>
      <c r="I87" s="48">
        <f>IFERROR(VLOOKUP(B87&amp;C87,'C2'!$A$1:$Y$10000,6,FALSE),0)</f>
        <v>1200</v>
      </c>
      <c r="J87" s="48">
        <f>IFERROR(VLOOKUP(B87&amp;C87,'C2'!$A$1:$Y$10000,7,FALSE),0)</f>
        <v>0</v>
      </c>
      <c r="K87" s="48">
        <f>IFERROR(VLOOKUP(B87&amp;C87,'C2'!$A$1:$Y$10000,8,FALSE),0)</f>
        <v>0</v>
      </c>
      <c r="L87" s="119">
        <f t="shared" si="3"/>
        <v>0</v>
      </c>
    </row>
    <row r="88" spans="2:12" hidden="1" x14ac:dyDescent="0.3">
      <c r="B88" s="291">
        <v>24103</v>
      </c>
      <c r="C88" s="291">
        <v>22699</v>
      </c>
      <c r="D88" s="291" t="s">
        <v>1295</v>
      </c>
      <c r="E88" s="282">
        <v>0</v>
      </c>
      <c r="F88" s="255">
        <f t="shared" si="2"/>
        <v>0</v>
      </c>
      <c r="H88" s="48">
        <f>IFERROR(VLOOKUP(B88&amp;C88,'C2'!$A$1:$Y$10000,5,FALSE),0)</f>
        <v>0</v>
      </c>
      <c r="I88" s="48">
        <f>IFERROR(VLOOKUP(B88&amp;C88,'C2'!$A$1:$Y$10000,6,FALSE),0)</f>
        <v>19800</v>
      </c>
      <c r="J88" s="48">
        <f>IFERROR(VLOOKUP(B88&amp;C88,'C2'!$A$1:$Y$10000,7,FALSE),0)</f>
        <v>0</v>
      </c>
      <c r="K88" s="48">
        <f>IFERROR(VLOOKUP(B88&amp;C88,'C2'!$A$1:$Y$10000,8,FALSE),0)</f>
        <v>0</v>
      </c>
      <c r="L88" s="119">
        <f t="shared" si="3"/>
        <v>0</v>
      </c>
    </row>
    <row r="89" spans="2:12" hidden="1" x14ac:dyDescent="0.3">
      <c r="B89" s="291">
        <v>24111</v>
      </c>
      <c r="C89" s="291">
        <v>22698</v>
      </c>
      <c r="D89" s="291" t="s">
        <v>741</v>
      </c>
      <c r="E89" s="282">
        <v>0</v>
      </c>
      <c r="F89" s="255">
        <f t="shared" si="2"/>
        <v>0</v>
      </c>
      <c r="H89" s="48">
        <f>IFERROR(VLOOKUP(B89&amp;C89,'C2'!$A$1:$Y$10000,5,FALSE),0)</f>
        <v>0</v>
      </c>
      <c r="I89" s="48">
        <f>IFERROR(VLOOKUP(B89&amp;C89,'C2'!$A$1:$Y$10000,6,FALSE),0)</f>
        <v>0</v>
      </c>
      <c r="J89" s="48">
        <f>IFERROR(VLOOKUP(B89&amp;C89,'C2'!$A$1:$Y$10000,7,FALSE),0)</f>
        <v>38.049999999999997</v>
      </c>
      <c r="K89" s="48">
        <f>IFERROR(VLOOKUP(B89&amp;C89,'C2'!$A$1:$Y$10000,8,FALSE),0)</f>
        <v>38.049999999999997</v>
      </c>
      <c r="L89" s="119">
        <f t="shared" si="3"/>
        <v>0</v>
      </c>
    </row>
    <row r="90" spans="2:12" hidden="1" x14ac:dyDescent="0.3">
      <c r="B90" s="291">
        <v>24112</v>
      </c>
      <c r="C90" s="291">
        <v>22698</v>
      </c>
      <c r="D90" s="291" t="s">
        <v>742</v>
      </c>
      <c r="E90" s="282">
        <v>0</v>
      </c>
      <c r="F90" s="255">
        <f t="shared" si="2"/>
        <v>0</v>
      </c>
      <c r="H90" s="48">
        <f>IFERROR(VLOOKUP(B90&amp;C90,'C2'!$A$1:$Y$10000,5,FALSE),0)</f>
        <v>0</v>
      </c>
      <c r="I90" s="48">
        <f>IFERROR(VLOOKUP(B90&amp;C90,'C2'!$A$1:$Y$10000,6,FALSE),0)</f>
        <v>0</v>
      </c>
      <c r="J90" s="48">
        <f>IFERROR(VLOOKUP(B90&amp;C90,'C2'!$A$1:$Y$10000,7,FALSE),0)</f>
        <v>14.35</v>
      </c>
      <c r="K90" s="48">
        <f>IFERROR(VLOOKUP(B90&amp;C90,'C2'!$A$1:$Y$10000,8,FALSE),0)</f>
        <v>14.35</v>
      </c>
      <c r="L90" s="119">
        <f t="shared" si="3"/>
        <v>0</v>
      </c>
    </row>
    <row r="91" spans="2:12" hidden="1" x14ac:dyDescent="0.3">
      <c r="B91" s="291">
        <v>24116</v>
      </c>
      <c r="C91" s="291">
        <v>21600</v>
      </c>
      <c r="D91" s="291" t="s">
        <v>743</v>
      </c>
      <c r="E91" s="282">
        <v>0</v>
      </c>
      <c r="F91" s="255">
        <f t="shared" si="2"/>
        <v>0</v>
      </c>
      <c r="H91" s="48">
        <f>IFERROR(VLOOKUP(B91&amp;C91,'C2'!$A$1:$Y$10000,5,FALSE),0)</f>
        <v>0</v>
      </c>
      <c r="I91" s="48">
        <f>IFERROR(VLOOKUP(B91&amp;C91,'C2'!$A$1:$Y$10000,6,FALSE),0)</f>
        <v>2000</v>
      </c>
      <c r="J91" s="48">
        <f>IFERROR(VLOOKUP(B91&amp;C91,'C2'!$A$1:$Y$10000,7,FALSE),0)</f>
        <v>1952.38</v>
      </c>
      <c r="K91" s="48">
        <f>IFERROR(VLOOKUP(B91&amp;C91,'C2'!$A$1:$Y$10000,8,FALSE),0)</f>
        <v>1952.38</v>
      </c>
      <c r="L91" s="119">
        <f t="shared" si="3"/>
        <v>0</v>
      </c>
    </row>
    <row r="92" spans="2:12" hidden="1" x14ac:dyDescent="0.3">
      <c r="B92" s="291">
        <v>24116</v>
      </c>
      <c r="C92" s="291">
        <v>22104</v>
      </c>
      <c r="D92" s="291" t="s">
        <v>744</v>
      </c>
      <c r="E92" s="282">
        <v>0</v>
      </c>
      <c r="F92" s="255">
        <f t="shared" si="2"/>
        <v>0</v>
      </c>
      <c r="H92" s="48">
        <f>IFERROR(VLOOKUP(B92&amp;C92,'C2'!$A$1:$Y$10000,5,FALSE),0)</f>
        <v>0</v>
      </c>
      <c r="I92" s="48">
        <f>IFERROR(VLOOKUP(B92&amp;C92,'C2'!$A$1:$Y$10000,6,FALSE),0)</f>
        <v>9500</v>
      </c>
      <c r="J92" s="48">
        <f>IFERROR(VLOOKUP(B92&amp;C92,'C2'!$A$1:$Y$10000,7,FALSE),0)</f>
        <v>6295.62</v>
      </c>
      <c r="K92" s="48">
        <f>IFERROR(VLOOKUP(B92&amp;C92,'C2'!$A$1:$Y$10000,8,FALSE),0)</f>
        <v>6273.41</v>
      </c>
      <c r="L92" s="119">
        <f t="shared" si="3"/>
        <v>0</v>
      </c>
    </row>
    <row r="93" spans="2:12" hidden="1" x14ac:dyDescent="0.3">
      <c r="B93" s="291">
        <v>24116</v>
      </c>
      <c r="C93" s="291">
        <v>22609</v>
      </c>
      <c r="D93" s="291" t="s">
        <v>745</v>
      </c>
      <c r="E93" s="282">
        <v>0</v>
      </c>
      <c r="F93" s="255">
        <f t="shared" si="2"/>
        <v>0</v>
      </c>
      <c r="H93" s="48">
        <f>IFERROR(VLOOKUP(B93&amp;C93,'C2'!$A$1:$Y$10000,5,FALSE),0)</f>
        <v>0</v>
      </c>
      <c r="I93" s="48">
        <f>IFERROR(VLOOKUP(B93&amp;C93,'C2'!$A$1:$Y$10000,6,FALSE),0)</f>
        <v>1000</v>
      </c>
      <c r="J93" s="48">
        <f>IFERROR(VLOOKUP(B93&amp;C93,'C2'!$A$1:$Y$10000,7,FALSE),0)</f>
        <v>440</v>
      </c>
      <c r="K93" s="48">
        <f>IFERROR(VLOOKUP(B93&amp;C93,'C2'!$A$1:$Y$10000,8,FALSE),0)</f>
        <v>440</v>
      </c>
      <c r="L93" s="119">
        <f t="shared" si="3"/>
        <v>0</v>
      </c>
    </row>
    <row r="94" spans="2:12" hidden="1" x14ac:dyDescent="0.3">
      <c r="B94" s="291">
        <v>24116</v>
      </c>
      <c r="C94" s="291">
        <v>22698</v>
      </c>
      <c r="D94" s="291" t="s">
        <v>746</v>
      </c>
      <c r="E94" s="282">
        <v>0</v>
      </c>
      <c r="F94" s="255">
        <f t="shared" si="2"/>
        <v>0</v>
      </c>
      <c r="H94" s="48">
        <f>IFERROR(VLOOKUP(B94&amp;C94,'C2'!$A$1:$Y$10000,5,FALSE),0)</f>
        <v>0</v>
      </c>
      <c r="I94" s="48">
        <f>IFERROR(VLOOKUP(B94&amp;C94,'C2'!$A$1:$Y$10000,6,FALSE),0)</f>
        <v>19100</v>
      </c>
      <c r="J94" s="48">
        <f>IFERROR(VLOOKUP(B94&amp;C94,'C2'!$A$1:$Y$10000,7,FALSE),0)</f>
        <v>15691.1</v>
      </c>
      <c r="K94" s="48">
        <f>IFERROR(VLOOKUP(B94&amp;C94,'C2'!$A$1:$Y$10000,8,FALSE),0)</f>
        <v>13865.15</v>
      </c>
      <c r="L94" s="119">
        <f t="shared" si="3"/>
        <v>0</v>
      </c>
    </row>
    <row r="95" spans="2:12" x14ac:dyDescent="0.3">
      <c r="B95" s="291">
        <v>31100</v>
      </c>
      <c r="C95" s="291">
        <v>22602</v>
      </c>
      <c r="D95" s="291" t="s">
        <v>245</v>
      </c>
      <c r="E95" s="282">
        <v>800</v>
      </c>
      <c r="F95" s="255">
        <f t="shared" si="2"/>
        <v>1</v>
      </c>
      <c r="H95" s="48">
        <f>IFERROR(VLOOKUP(B95&amp;C95,'C2'!$A$1:$Y$10000,5,FALSE),0)</f>
        <v>800</v>
      </c>
      <c r="I95" s="48">
        <f>IFERROR(VLOOKUP(B95&amp;C95,'C2'!$A$1:$Y$10000,6,FALSE),0)</f>
        <v>800</v>
      </c>
      <c r="J95" s="48">
        <f>IFERROR(VLOOKUP(B95&amp;C95,'C2'!$A$1:$Y$10000,7,FALSE),0)</f>
        <v>44.65</v>
      </c>
      <c r="K95" s="48">
        <f>IFERROR(VLOOKUP(B95&amp;C95,'C2'!$A$1:$Y$10000,8,FALSE),0)</f>
        <v>44.65</v>
      </c>
      <c r="L95" s="119">
        <f t="shared" si="3"/>
        <v>0</v>
      </c>
    </row>
    <row r="96" spans="2:12" x14ac:dyDescent="0.3">
      <c r="B96" s="291">
        <v>31100</v>
      </c>
      <c r="C96" s="291">
        <v>22699</v>
      </c>
      <c r="D96" s="291" t="s">
        <v>1323</v>
      </c>
      <c r="E96" s="282">
        <v>5000</v>
      </c>
      <c r="F96" s="255">
        <f t="shared" si="2"/>
        <v>1</v>
      </c>
      <c r="G96" t="s">
        <v>970</v>
      </c>
      <c r="H96" s="48">
        <f>IFERROR(VLOOKUP(B96&amp;C96,'C2'!$A$1:$Y$10000,5,FALSE),0)</f>
        <v>500</v>
      </c>
      <c r="I96" s="48">
        <f>IFERROR(VLOOKUP(B96&amp;C96,'C2'!$A$1:$Y$10000,6,FALSE),0)</f>
        <v>500</v>
      </c>
      <c r="J96" s="48">
        <f>IFERROR(VLOOKUP(B96&amp;C96,'C2'!$A$1:$Y$10000,7,FALSE),0)</f>
        <v>25.85</v>
      </c>
      <c r="K96" s="48">
        <f>IFERROR(VLOOKUP(B96&amp;C96,'C2'!$A$1:$Y$10000,8,FALSE),0)</f>
        <v>25.85</v>
      </c>
      <c r="L96" s="102">
        <f t="shared" si="3"/>
        <v>4500</v>
      </c>
    </row>
    <row r="97" spans="2:12" x14ac:dyDescent="0.3">
      <c r="B97" s="291">
        <v>31100</v>
      </c>
      <c r="C97" s="291">
        <v>22700</v>
      </c>
      <c r="D97" s="291" t="s">
        <v>1324</v>
      </c>
      <c r="E97" s="282">
        <v>3000</v>
      </c>
      <c r="F97" s="255">
        <f t="shared" si="2"/>
        <v>1</v>
      </c>
      <c r="H97" s="48">
        <f>IFERROR(VLOOKUP(B97&amp;C97,'C2'!$A$1:$Y$10000,5,FALSE),0)</f>
        <v>3000</v>
      </c>
      <c r="I97" s="48">
        <f>IFERROR(VLOOKUP(B97&amp;C97,'C2'!$A$1:$Y$10000,6,FALSE),0)</f>
        <v>6000</v>
      </c>
      <c r="J97" s="48">
        <f>IFERROR(VLOOKUP(B97&amp;C97,'C2'!$A$1:$Y$10000,7,FALSE),0)</f>
        <v>7419.83</v>
      </c>
      <c r="K97" s="48">
        <f>IFERROR(VLOOKUP(B97&amp;C97,'C2'!$A$1:$Y$10000,8,FALSE),0)</f>
        <v>7419.83</v>
      </c>
      <c r="L97" s="119">
        <f t="shared" si="3"/>
        <v>0</v>
      </c>
    </row>
    <row r="98" spans="2:12" x14ac:dyDescent="0.3">
      <c r="B98" s="291">
        <v>31100</v>
      </c>
      <c r="C98" s="291">
        <v>22799</v>
      </c>
      <c r="D98" s="291" t="s">
        <v>246</v>
      </c>
      <c r="E98" s="282">
        <v>1500</v>
      </c>
      <c r="F98" s="255">
        <f t="shared" si="2"/>
        <v>1</v>
      </c>
      <c r="H98" s="48">
        <f>IFERROR(VLOOKUP(B98&amp;C98,'C2'!$A$1:$Y$10000,5,FALSE),0)</f>
        <v>1500</v>
      </c>
      <c r="I98" s="48">
        <f>IFERROR(VLOOKUP(B98&amp;C98,'C2'!$A$1:$Y$10000,6,FALSE),0)</f>
        <v>5500</v>
      </c>
      <c r="J98" s="48">
        <f>IFERROR(VLOOKUP(B98&amp;C98,'C2'!$A$1:$Y$10000,7,FALSE),0)</f>
        <v>6364.54</v>
      </c>
      <c r="K98" s="48">
        <f>IFERROR(VLOOKUP(B98&amp;C98,'C2'!$A$1:$Y$10000,8,FALSE),0)</f>
        <v>5202.9399999999996</v>
      </c>
      <c r="L98" s="119">
        <f t="shared" si="3"/>
        <v>0</v>
      </c>
    </row>
    <row r="99" spans="2:12" x14ac:dyDescent="0.3">
      <c r="B99" s="291">
        <v>31101</v>
      </c>
      <c r="C99" s="291">
        <v>22699</v>
      </c>
      <c r="D99" s="291" t="s">
        <v>342</v>
      </c>
      <c r="E99" s="282">
        <v>2000</v>
      </c>
      <c r="F99" s="255">
        <f t="shared" si="2"/>
        <v>1</v>
      </c>
      <c r="H99" s="48">
        <f>IFERROR(VLOOKUP(B99&amp;C99,'C2'!$A$1:$Y$10000,5,FALSE),0)</f>
        <v>2000</v>
      </c>
      <c r="I99" s="48">
        <f>IFERROR(VLOOKUP(B99&amp;C99,'C2'!$A$1:$Y$10000,6,FALSE),0)</f>
        <v>2000</v>
      </c>
      <c r="J99" s="48">
        <f>IFERROR(VLOOKUP(B99&amp;C99,'C2'!$A$1:$Y$10000,7,FALSE),0)</f>
        <v>179.18</v>
      </c>
      <c r="K99" s="48">
        <f>IFERROR(VLOOKUP(B99&amp;C99,'C2'!$A$1:$Y$10000,8,FALSE),0)</f>
        <v>179.18</v>
      </c>
      <c r="L99" s="119">
        <f t="shared" si="3"/>
        <v>0</v>
      </c>
    </row>
    <row r="100" spans="2:12" x14ac:dyDescent="0.3">
      <c r="B100" s="291">
        <v>31200</v>
      </c>
      <c r="C100" s="291">
        <v>22799</v>
      </c>
      <c r="D100" s="291" t="s">
        <v>247</v>
      </c>
      <c r="E100" s="282">
        <v>157060</v>
      </c>
      <c r="F100" s="255">
        <f t="shared" si="2"/>
        <v>1</v>
      </c>
      <c r="H100" s="48">
        <f>IFERROR(VLOOKUP(B100&amp;C100,'C2'!$A$1:$Y$10000,5,FALSE),0)</f>
        <v>157060</v>
      </c>
      <c r="I100" s="48">
        <f>IFERROR(VLOOKUP(B100&amp;C100,'C2'!$A$1:$Y$10000,6,FALSE),0)</f>
        <v>157060</v>
      </c>
      <c r="J100" s="48">
        <f>IFERROR(VLOOKUP(B100&amp;C100,'C2'!$A$1:$Y$10000,7,FALSE),0)</f>
        <v>157060</v>
      </c>
      <c r="K100" s="48">
        <f>IFERROR(VLOOKUP(B100&amp;C100,'C2'!$A$1:$Y$10000,8,FALSE),0)</f>
        <v>157060</v>
      </c>
      <c r="L100" s="119">
        <f t="shared" si="3"/>
        <v>0</v>
      </c>
    </row>
    <row r="101" spans="2:12" x14ac:dyDescent="0.3">
      <c r="B101" s="291">
        <v>32000</v>
      </c>
      <c r="C101" s="291">
        <v>22000</v>
      </c>
      <c r="D101" s="291" t="s">
        <v>248</v>
      </c>
      <c r="E101" s="282">
        <v>200</v>
      </c>
      <c r="F101" s="255">
        <f t="shared" si="2"/>
        <v>1</v>
      </c>
      <c r="H101" s="48">
        <f>IFERROR(VLOOKUP(B101&amp;C101,'C2'!$A$1:$Y$10000,5,FALSE),0)</f>
        <v>200</v>
      </c>
      <c r="I101" s="48">
        <f>IFERROR(VLOOKUP(B101&amp;C101,'C2'!$A$1:$Y$10000,6,FALSE),0)</f>
        <v>200</v>
      </c>
      <c r="J101" s="48">
        <f>IFERROR(VLOOKUP(B101&amp;C101,'C2'!$A$1:$Y$10000,7,FALSE),0)</f>
        <v>0</v>
      </c>
      <c r="K101" s="48">
        <f>IFERROR(VLOOKUP(B101&amp;C101,'C2'!$A$1:$Y$10000,8,FALSE),0)</f>
        <v>0</v>
      </c>
      <c r="L101" s="119">
        <f t="shared" si="3"/>
        <v>0</v>
      </c>
    </row>
    <row r="102" spans="2:12" x14ac:dyDescent="0.3">
      <c r="B102" s="291">
        <v>32000</v>
      </c>
      <c r="C102" s="291">
        <v>22602</v>
      </c>
      <c r="D102" s="291" t="s">
        <v>120</v>
      </c>
      <c r="E102" s="282">
        <v>200</v>
      </c>
      <c r="F102" s="255">
        <f t="shared" si="2"/>
        <v>1</v>
      </c>
      <c r="H102" s="48">
        <f>IFERROR(VLOOKUP(B102&amp;C102,'C2'!$A$1:$Y$10000,5,FALSE),0)</f>
        <v>200</v>
      </c>
      <c r="I102" s="48">
        <f>IFERROR(VLOOKUP(B102&amp;C102,'C2'!$A$1:$Y$10000,6,FALSE),0)</f>
        <v>200</v>
      </c>
      <c r="J102" s="48">
        <f>IFERROR(VLOOKUP(B102&amp;C102,'C2'!$A$1:$Y$10000,7,FALSE),0)</f>
        <v>26.63</v>
      </c>
      <c r="K102" s="48">
        <f>IFERROR(VLOOKUP(B102&amp;C102,'C2'!$A$1:$Y$10000,8,FALSE),0)</f>
        <v>26.63</v>
      </c>
      <c r="L102" s="119">
        <f t="shared" si="3"/>
        <v>0</v>
      </c>
    </row>
    <row r="103" spans="2:12" x14ac:dyDescent="0.3">
      <c r="B103" s="291">
        <v>32000</v>
      </c>
      <c r="C103" s="291">
        <v>22609</v>
      </c>
      <c r="D103" s="291" t="s">
        <v>249</v>
      </c>
      <c r="E103" s="282">
        <v>1000</v>
      </c>
      <c r="F103" s="255">
        <f t="shared" si="2"/>
        <v>1</v>
      </c>
      <c r="H103" s="48">
        <f>IFERROR(VLOOKUP(B103&amp;C103,'C2'!$A$1:$Y$10000,5,FALSE),0)</f>
        <v>1000</v>
      </c>
      <c r="I103" s="48">
        <f>IFERROR(VLOOKUP(B103&amp;C103,'C2'!$A$1:$Y$10000,6,FALSE),0)</f>
        <v>1000</v>
      </c>
      <c r="J103" s="48">
        <f>IFERROR(VLOOKUP(B103&amp;C103,'C2'!$A$1:$Y$10000,7,FALSE),0)</f>
        <v>23.4</v>
      </c>
      <c r="K103" s="48">
        <f>IFERROR(VLOOKUP(B103&amp;C103,'C2'!$A$1:$Y$10000,8,FALSE),0)</f>
        <v>23.4</v>
      </c>
      <c r="L103" s="119">
        <f t="shared" si="3"/>
        <v>0</v>
      </c>
    </row>
    <row r="104" spans="2:12" x14ac:dyDescent="0.3">
      <c r="B104" s="291">
        <v>32000</v>
      </c>
      <c r="C104" s="291">
        <v>22799</v>
      </c>
      <c r="D104" s="291" t="s">
        <v>250</v>
      </c>
      <c r="E104" s="282">
        <v>500</v>
      </c>
      <c r="F104" s="255">
        <f t="shared" si="2"/>
        <v>1</v>
      </c>
      <c r="H104" s="48">
        <f>IFERROR(VLOOKUP(B104&amp;C104,'C2'!$A$1:$Y$10000,5,FALSE),0)</f>
        <v>500</v>
      </c>
      <c r="I104" s="48">
        <f>IFERROR(VLOOKUP(B104&amp;C104,'C2'!$A$1:$Y$10000,6,FALSE),0)</f>
        <v>500</v>
      </c>
      <c r="J104" s="48">
        <f>IFERROR(VLOOKUP(B104&amp;C104,'C2'!$A$1:$Y$10000,7,FALSE),0)</f>
        <v>786.5</v>
      </c>
      <c r="K104" s="48">
        <f>IFERROR(VLOOKUP(B104&amp;C104,'C2'!$A$1:$Y$10000,8,FALSE),0)</f>
        <v>786.5</v>
      </c>
      <c r="L104" s="119">
        <f t="shared" si="3"/>
        <v>0</v>
      </c>
    </row>
    <row r="105" spans="2:12" x14ac:dyDescent="0.3">
      <c r="B105" s="291">
        <v>32300</v>
      </c>
      <c r="C105" s="291">
        <v>21200</v>
      </c>
      <c r="D105" s="291" t="s">
        <v>251</v>
      </c>
      <c r="E105" s="282">
        <v>20000</v>
      </c>
      <c r="F105" s="255">
        <f t="shared" si="2"/>
        <v>1</v>
      </c>
      <c r="H105" s="48">
        <f>IFERROR(VLOOKUP(B105&amp;C105,'C2'!$A$1:$Y$10000,5,FALSE),0)</f>
        <v>30000</v>
      </c>
      <c r="I105" s="48">
        <f>IFERROR(VLOOKUP(B105&amp;C105,'C2'!$A$1:$Y$10000,6,FALSE),0)</f>
        <v>30000</v>
      </c>
      <c r="J105" s="48">
        <f>IFERROR(VLOOKUP(B105&amp;C105,'C2'!$A$1:$Y$10000,7,FALSE),0)</f>
        <v>24419.86</v>
      </c>
      <c r="K105" s="48">
        <f>IFERROR(VLOOKUP(B105&amp;C105,'C2'!$A$1:$Y$10000,8,FALSE),0)</f>
        <v>24268.61</v>
      </c>
      <c r="L105" s="119">
        <f t="shared" si="3"/>
        <v>-10000</v>
      </c>
    </row>
    <row r="106" spans="2:12" x14ac:dyDescent="0.3">
      <c r="B106" s="291">
        <v>32300</v>
      </c>
      <c r="C106" s="291">
        <v>22100</v>
      </c>
      <c r="D106" s="291" t="s">
        <v>333</v>
      </c>
      <c r="E106" s="282">
        <v>54655.83</v>
      </c>
      <c r="F106" s="255">
        <f t="shared" si="2"/>
        <v>1</v>
      </c>
      <c r="G106" s="91" t="s">
        <v>983</v>
      </c>
      <c r="H106" s="48">
        <f>IFERROR(VLOOKUP(B106&amp;C106,'C2'!$A$1:$Y$10000,5,FALSE),0)</f>
        <v>26305.77</v>
      </c>
      <c r="I106" s="48">
        <f>IFERROR(VLOOKUP(B106&amp;C106,'C2'!$A$1:$Y$10000,6,FALSE),0)</f>
        <v>37305.769999999997</v>
      </c>
      <c r="J106" s="48">
        <f>IFERROR(VLOOKUP(B106&amp;C106,'C2'!$A$1:$Y$10000,7,FALSE),0)</f>
        <v>44135.42</v>
      </c>
      <c r="K106" s="48">
        <f>IFERROR(VLOOKUP(B106&amp;C106,'C2'!$A$1:$Y$10000,8,FALSE),0)</f>
        <v>44135.42</v>
      </c>
      <c r="L106" s="102">
        <f t="shared" si="3"/>
        <v>28350.06</v>
      </c>
    </row>
    <row r="107" spans="2:12" x14ac:dyDescent="0.3">
      <c r="B107" s="291">
        <v>32300</v>
      </c>
      <c r="C107" s="291">
        <v>22103</v>
      </c>
      <c r="D107" s="291" t="s">
        <v>101</v>
      </c>
      <c r="E107" s="282">
        <v>26679.780000000002</v>
      </c>
      <c r="F107" s="255">
        <f t="shared" si="2"/>
        <v>1</v>
      </c>
      <c r="H107" s="48">
        <f>IFERROR(VLOOKUP(B107&amp;C107,'C2'!$A$1:$Y$10000,5,FALSE),0)</f>
        <v>23753.81</v>
      </c>
      <c r="I107" s="48">
        <f>IFERROR(VLOOKUP(B107&amp;C107,'C2'!$A$1:$Y$10000,6,FALSE),0)</f>
        <v>23753.81</v>
      </c>
      <c r="J107" s="48">
        <f>IFERROR(VLOOKUP(B107&amp;C107,'C2'!$A$1:$Y$10000,7,FALSE),0)</f>
        <v>20296.07</v>
      </c>
      <c r="K107" s="48">
        <f>IFERROR(VLOOKUP(B107&amp;C107,'C2'!$A$1:$Y$10000,8,FALSE),0)</f>
        <v>13292.62</v>
      </c>
      <c r="L107" s="119">
        <f t="shared" si="3"/>
        <v>2925.9700000000012</v>
      </c>
    </row>
    <row r="108" spans="2:12" x14ac:dyDescent="0.3">
      <c r="B108" s="291">
        <v>32300</v>
      </c>
      <c r="C108" s="291">
        <v>22400</v>
      </c>
      <c r="D108" s="291" t="s">
        <v>100</v>
      </c>
      <c r="E108" s="282">
        <v>6500</v>
      </c>
      <c r="F108" s="255">
        <f t="shared" si="2"/>
        <v>1</v>
      </c>
      <c r="H108" s="48">
        <f>IFERROR(VLOOKUP(B108&amp;C108,'C2'!$A$1:$Y$10000,5,FALSE),0)</f>
        <v>6500</v>
      </c>
      <c r="I108" s="48">
        <f>IFERROR(VLOOKUP(B108&amp;C108,'C2'!$A$1:$Y$10000,6,FALSE),0)</f>
        <v>6500</v>
      </c>
      <c r="J108" s="48">
        <f>IFERROR(VLOOKUP(B108&amp;C108,'C2'!$A$1:$Y$10000,7,FALSE),0)</f>
        <v>7750.25</v>
      </c>
      <c r="K108" s="48">
        <f>IFERROR(VLOOKUP(B108&amp;C108,'C2'!$A$1:$Y$10000,8,FALSE),0)</f>
        <v>7750.25</v>
      </c>
      <c r="L108" s="119">
        <f t="shared" si="3"/>
        <v>0</v>
      </c>
    </row>
    <row r="109" spans="2:12" x14ac:dyDescent="0.3">
      <c r="B109" s="291">
        <v>32300</v>
      </c>
      <c r="C109" s="291">
        <v>22600</v>
      </c>
      <c r="D109" s="291" t="s">
        <v>747</v>
      </c>
      <c r="E109" s="282">
        <v>200</v>
      </c>
      <c r="F109" s="255">
        <f t="shared" si="2"/>
        <v>1</v>
      </c>
      <c r="H109" s="48">
        <f>IFERROR(VLOOKUP(B109&amp;C109,'C2'!$A$1:$Y$10000,5,FALSE),0)</f>
        <v>200</v>
      </c>
      <c r="I109" s="48">
        <f>IFERROR(VLOOKUP(B109&amp;C109,'C2'!$A$1:$Y$10000,6,FALSE),0)</f>
        <v>200</v>
      </c>
      <c r="J109" s="48">
        <f>IFERROR(VLOOKUP(B109&amp;C109,'C2'!$A$1:$Y$10000,7,FALSE),0)</f>
        <v>92</v>
      </c>
      <c r="K109" s="48">
        <f>IFERROR(VLOOKUP(B109&amp;C109,'C2'!$A$1:$Y$10000,8,FALSE),0)</f>
        <v>92</v>
      </c>
      <c r="L109" s="119">
        <f t="shared" si="3"/>
        <v>0</v>
      </c>
    </row>
    <row r="110" spans="2:12" x14ac:dyDescent="0.3">
      <c r="B110" s="291">
        <v>32300</v>
      </c>
      <c r="C110" s="291">
        <v>22700</v>
      </c>
      <c r="D110" s="291" t="s">
        <v>99</v>
      </c>
      <c r="E110" s="282">
        <v>150000</v>
      </c>
      <c r="F110" s="255">
        <f t="shared" si="2"/>
        <v>1</v>
      </c>
      <c r="H110" s="48">
        <f>IFERROR(VLOOKUP(B110&amp;C110,'C2'!$A$1:$Y$10000,5,FALSE),0)</f>
        <v>175000</v>
      </c>
      <c r="I110" s="48">
        <f>IFERROR(VLOOKUP(B110&amp;C110,'C2'!$A$1:$Y$10000,6,FALSE),0)</f>
        <v>205000</v>
      </c>
      <c r="J110" s="48">
        <f>IFERROR(VLOOKUP(B110&amp;C110,'C2'!$A$1:$Y$10000,7,FALSE),0)</f>
        <v>169844.72</v>
      </c>
      <c r="K110" s="48">
        <f>IFERROR(VLOOKUP(B110&amp;C110,'C2'!$A$1:$Y$10000,8,FALSE),0)</f>
        <v>169844.72</v>
      </c>
      <c r="L110" s="119">
        <f t="shared" si="3"/>
        <v>-25000</v>
      </c>
    </row>
    <row r="111" spans="2:12" x14ac:dyDescent="0.3">
      <c r="B111" s="291">
        <v>32400</v>
      </c>
      <c r="C111" s="291">
        <v>21301</v>
      </c>
      <c r="D111" s="291" t="s">
        <v>748</v>
      </c>
      <c r="E111" s="282">
        <v>500</v>
      </c>
      <c r="F111" s="255">
        <f t="shared" si="2"/>
        <v>1</v>
      </c>
      <c r="H111" s="48">
        <f>IFERROR(VLOOKUP(B111&amp;C111,'C2'!$A$1:$Y$10000,5,FALSE),0)</f>
        <v>500</v>
      </c>
      <c r="I111" s="48">
        <f>IFERROR(VLOOKUP(B111&amp;C111,'C2'!$A$1:$Y$10000,6,FALSE),0)</f>
        <v>500</v>
      </c>
      <c r="J111" s="48">
        <f>IFERROR(VLOOKUP(B111&amp;C111,'C2'!$A$1:$Y$10000,7,FALSE),0)</f>
        <v>0</v>
      </c>
      <c r="K111" s="48">
        <f>IFERROR(VLOOKUP(B111&amp;C111,'C2'!$A$1:$Y$10000,8,FALSE),0)</f>
        <v>0</v>
      </c>
      <c r="L111" s="119">
        <f t="shared" si="3"/>
        <v>0</v>
      </c>
    </row>
    <row r="112" spans="2:12" x14ac:dyDescent="0.3">
      <c r="B112" s="291">
        <v>32400</v>
      </c>
      <c r="C112" s="291">
        <v>21302</v>
      </c>
      <c r="D112" s="291" t="s">
        <v>749</v>
      </c>
      <c r="E112" s="282">
        <v>500</v>
      </c>
      <c r="F112" s="255">
        <f t="shared" si="2"/>
        <v>1</v>
      </c>
      <c r="H112" s="48">
        <f>IFERROR(VLOOKUP(B112&amp;C112,'C2'!$A$1:$Y$10000,5,FALSE),0)</f>
        <v>500</v>
      </c>
      <c r="I112" s="48">
        <f>IFERROR(VLOOKUP(B112&amp;C112,'C2'!$A$1:$Y$10000,6,FALSE),0)</f>
        <v>500</v>
      </c>
      <c r="J112" s="48">
        <f>IFERROR(VLOOKUP(B112&amp;C112,'C2'!$A$1:$Y$10000,7,FALSE),0)</f>
        <v>0</v>
      </c>
      <c r="K112" s="48">
        <f>IFERROR(VLOOKUP(B112&amp;C112,'C2'!$A$1:$Y$10000,8,FALSE),0)</f>
        <v>0</v>
      </c>
      <c r="L112" s="119">
        <f t="shared" si="3"/>
        <v>0</v>
      </c>
    </row>
    <row r="113" spans="1:19" x14ac:dyDescent="0.3">
      <c r="B113" s="291">
        <v>32400</v>
      </c>
      <c r="C113" s="291">
        <v>22400</v>
      </c>
      <c r="D113" s="291" t="s">
        <v>121</v>
      </c>
      <c r="E113" s="282">
        <v>1400</v>
      </c>
      <c r="F113" s="255">
        <f t="shared" si="2"/>
        <v>1</v>
      </c>
      <c r="H113" s="48">
        <f>IFERROR(VLOOKUP(B113&amp;C113,'C2'!$A$1:$Y$10000,5,FALSE),0)</f>
        <v>1400</v>
      </c>
      <c r="I113" s="48">
        <f>IFERROR(VLOOKUP(B113&amp;C113,'C2'!$A$1:$Y$10000,6,FALSE),0)</f>
        <v>1400</v>
      </c>
      <c r="J113" s="48">
        <f>IFERROR(VLOOKUP(B113&amp;C113,'C2'!$A$1:$Y$10000,7,FALSE),0)</f>
        <v>0</v>
      </c>
      <c r="K113" s="48">
        <f>IFERROR(VLOOKUP(B113&amp;C113,'C2'!$A$1:$Y$10000,8,FALSE),0)</f>
        <v>0</v>
      </c>
      <c r="L113" s="119">
        <f t="shared" si="3"/>
        <v>0</v>
      </c>
      <c r="S113" s="25"/>
    </row>
    <row r="114" spans="1:19" x14ac:dyDescent="0.3">
      <c r="B114" s="291">
        <v>32400</v>
      </c>
      <c r="C114" s="291">
        <v>22699</v>
      </c>
      <c r="D114" s="291" t="s">
        <v>98</v>
      </c>
      <c r="E114" s="282">
        <v>8000</v>
      </c>
      <c r="F114" s="255">
        <f t="shared" si="2"/>
        <v>1</v>
      </c>
      <c r="H114" s="48">
        <f>IFERROR(VLOOKUP(B114&amp;C114,'C2'!$A$1:$Y$10000,5,FALSE),0)</f>
        <v>8000</v>
      </c>
      <c r="I114" s="48">
        <f>IFERROR(VLOOKUP(B114&amp;C114,'C2'!$A$1:$Y$10000,6,FALSE),0)</f>
        <v>8000</v>
      </c>
      <c r="J114" s="48">
        <f>IFERROR(VLOOKUP(B114&amp;C114,'C2'!$A$1:$Y$10000,7,FALSE),0)</f>
        <v>14260.44</v>
      </c>
      <c r="K114" s="48">
        <f>IFERROR(VLOOKUP(B114&amp;C114,'C2'!$A$1:$Y$10000,8,FALSE),0)</f>
        <v>14260.44</v>
      </c>
      <c r="L114" s="119">
        <f t="shared" si="3"/>
        <v>0</v>
      </c>
    </row>
    <row r="115" spans="1:19" s="25" customFormat="1" x14ac:dyDescent="0.3">
      <c r="A115"/>
      <c r="B115" s="291">
        <v>32600</v>
      </c>
      <c r="C115" s="291">
        <v>21200</v>
      </c>
      <c r="D115" s="291" t="s">
        <v>750</v>
      </c>
      <c r="E115" s="282">
        <v>800</v>
      </c>
      <c r="F115" s="255">
        <f t="shared" si="2"/>
        <v>1</v>
      </c>
      <c r="G115"/>
      <c r="H115" s="48">
        <f>IFERROR(VLOOKUP(B115&amp;C115,'C2'!$A$1:$Y$10000,5,FALSE),0)</f>
        <v>800</v>
      </c>
      <c r="I115" s="48">
        <f>IFERROR(VLOOKUP(B115&amp;C115,'C2'!$A$1:$Y$10000,6,FALSE),0)</f>
        <v>800</v>
      </c>
      <c r="J115" s="48">
        <f>IFERROR(VLOOKUP(B115&amp;C115,'C2'!$A$1:$Y$10000,7,FALSE),0)</f>
        <v>1329.38</v>
      </c>
      <c r="K115" s="48">
        <f>IFERROR(VLOOKUP(B115&amp;C115,'C2'!$A$1:$Y$10000,8,FALSE),0)</f>
        <v>1329.38</v>
      </c>
      <c r="L115" s="119">
        <f t="shared" si="3"/>
        <v>0</v>
      </c>
      <c r="M115"/>
      <c r="N115"/>
      <c r="O115"/>
      <c r="P115"/>
      <c r="Q115"/>
      <c r="R115"/>
      <c r="S115"/>
    </row>
    <row r="116" spans="1:19" x14ac:dyDescent="0.3">
      <c r="B116" s="291">
        <v>32600</v>
      </c>
      <c r="C116" s="291">
        <v>22000</v>
      </c>
      <c r="D116" s="291" t="s">
        <v>252</v>
      </c>
      <c r="E116" s="282">
        <v>606.45000000000005</v>
      </c>
      <c r="F116" s="255">
        <f t="shared" si="2"/>
        <v>1</v>
      </c>
      <c r="H116" s="48">
        <f>IFERROR(VLOOKUP(B116&amp;C116,'C2'!$A$1:$Y$10000,5,FALSE),0)</f>
        <v>606.45000000000005</v>
      </c>
      <c r="I116" s="48">
        <f>IFERROR(VLOOKUP(B116&amp;C116,'C2'!$A$1:$Y$10000,6,FALSE),0)</f>
        <v>606.45000000000005</v>
      </c>
      <c r="J116" s="48">
        <f>IFERROR(VLOOKUP(B116&amp;C116,'C2'!$A$1:$Y$10000,7,FALSE),0)</f>
        <v>332.22</v>
      </c>
      <c r="K116" s="48">
        <f>IFERROR(VLOOKUP(B116&amp;C116,'C2'!$A$1:$Y$10000,8,FALSE),0)</f>
        <v>332.22</v>
      </c>
      <c r="L116" s="119">
        <f t="shared" si="3"/>
        <v>0</v>
      </c>
    </row>
    <row r="117" spans="1:19" x14ac:dyDescent="0.3">
      <c r="B117" s="291">
        <v>32600</v>
      </c>
      <c r="C117" s="291">
        <v>22002</v>
      </c>
      <c r="D117" s="291" t="s">
        <v>751</v>
      </c>
      <c r="E117" s="282">
        <v>200</v>
      </c>
      <c r="F117" s="255">
        <f t="shared" si="2"/>
        <v>1</v>
      </c>
      <c r="H117" s="48">
        <f>IFERROR(VLOOKUP(B117&amp;C117,'C2'!$A$1:$Y$10000,5,FALSE),0)</f>
        <v>200</v>
      </c>
      <c r="I117" s="48">
        <f>IFERROR(VLOOKUP(B117&amp;C117,'C2'!$A$1:$Y$10000,6,FALSE),0)</f>
        <v>200</v>
      </c>
      <c r="J117" s="48">
        <f>IFERROR(VLOOKUP(B117&amp;C117,'C2'!$A$1:$Y$10000,7,FALSE),0)</f>
        <v>0</v>
      </c>
      <c r="K117" s="48">
        <f>IFERROR(VLOOKUP(B117&amp;C117,'C2'!$A$1:$Y$10000,8,FALSE),0)</f>
        <v>0</v>
      </c>
      <c r="L117" s="119">
        <f t="shared" si="3"/>
        <v>0</v>
      </c>
    </row>
    <row r="118" spans="1:19" x14ac:dyDescent="0.3">
      <c r="B118" s="291">
        <v>32600</v>
      </c>
      <c r="C118" s="291">
        <v>22199</v>
      </c>
      <c r="D118" s="291" t="s">
        <v>253</v>
      </c>
      <c r="E118" s="282">
        <v>200</v>
      </c>
      <c r="F118" s="255">
        <f t="shared" si="2"/>
        <v>1</v>
      </c>
      <c r="H118" s="48">
        <f>IFERROR(VLOOKUP(B118&amp;C118,'C2'!$A$1:$Y$10000,5,FALSE),0)</f>
        <v>200</v>
      </c>
      <c r="I118" s="48">
        <f>IFERROR(VLOOKUP(B118&amp;C118,'C2'!$A$1:$Y$10000,6,FALSE),0)</f>
        <v>200</v>
      </c>
      <c r="J118" s="48">
        <f>IFERROR(VLOOKUP(B118&amp;C118,'C2'!$A$1:$Y$10000,7,FALSE),0)</f>
        <v>0</v>
      </c>
      <c r="K118" s="48">
        <f>IFERROR(VLOOKUP(B118&amp;C118,'C2'!$A$1:$Y$10000,8,FALSE),0)</f>
        <v>0</v>
      </c>
      <c r="L118" s="119">
        <f t="shared" si="3"/>
        <v>0</v>
      </c>
    </row>
    <row r="119" spans="1:19" x14ac:dyDescent="0.3">
      <c r="B119" s="291">
        <v>32600</v>
      </c>
      <c r="C119" s="291">
        <v>22400</v>
      </c>
      <c r="D119" s="291" t="s">
        <v>254</v>
      </c>
      <c r="E119" s="282">
        <v>700</v>
      </c>
      <c r="F119" s="255">
        <f t="shared" si="2"/>
        <v>1</v>
      </c>
      <c r="H119" s="48">
        <f>IFERROR(VLOOKUP(B119&amp;C119,'C2'!$A$1:$Y$10000,5,FALSE),0)</f>
        <v>700</v>
      </c>
      <c r="I119" s="48">
        <f>IFERROR(VLOOKUP(B119&amp;C119,'C2'!$A$1:$Y$10000,6,FALSE),0)</f>
        <v>700</v>
      </c>
      <c r="J119" s="48">
        <f>IFERROR(VLOOKUP(B119&amp;C119,'C2'!$A$1:$Y$10000,7,FALSE),0)</f>
        <v>749.49</v>
      </c>
      <c r="K119" s="48">
        <f>IFERROR(VLOOKUP(B119&amp;C119,'C2'!$A$1:$Y$10000,8,FALSE),0)</f>
        <v>749.49</v>
      </c>
      <c r="L119" s="119">
        <f t="shared" si="3"/>
        <v>0</v>
      </c>
    </row>
    <row r="120" spans="1:19" x14ac:dyDescent="0.3">
      <c r="B120" s="291">
        <v>32600</v>
      </c>
      <c r="C120" s="291">
        <v>22602</v>
      </c>
      <c r="D120" s="291" t="s">
        <v>255</v>
      </c>
      <c r="E120" s="282">
        <v>200</v>
      </c>
      <c r="F120" s="255">
        <f t="shared" si="2"/>
        <v>1</v>
      </c>
      <c r="H120" s="48">
        <f>IFERROR(VLOOKUP(B120&amp;C120,'C2'!$A$1:$Y$10000,5,FALSE),0)</f>
        <v>200</v>
      </c>
      <c r="I120" s="48">
        <f>IFERROR(VLOOKUP(B120&amp;C120,'C2'!$A$1:$Y$10000,6,FALSE),0)</f>
        <v>200</v>
      </c>
      <c r="J120" s="48">
        <f>IFERROR(VLOOKUP(B120&amp;C120,'C2'!$A$1:$Y$10000,7,FALSE),0)</f>
        <v>84.7</v>
      </c>
      <c r="K120" s="48">
        <f>IFERROR(VLOOKUP(B120&amp;C120,'C2'!$A$1:$Y$10000,8,FALSE),0)</f>
        <v>84.7</v>
      </c>
      <c r="L120" s="119">
        <f t="shared" si="3"/>
        <v>0</v>
      </c>
    </row>
    <row r="121" spans="1:19" hidden="1" x14ac:dyDescent="0.3">
      <c r="B121" s="291">
        <v>32600</v>
      </c>
      <c r="C121" s="291">
        <v>22699</v>
      </c>
      <c r="D121" s="291" t="s">
        <v>256</v>
      </c>
      <c r="E121" s="282">
        <v>0</v>
      </c>
      <c r="F121" s="255">
        <f t="shared" si="2"/>
        <v>0</v>
      </c>
      <c r="H121" s="48">
        <f>IFERROR(VLOOKUP(B121&amp;C121,'C2'!$A$1:$Y$10000,5,FALSE),0)</f>
        <v>0</v>
      </c>
      <c r="I121" s="48">
        <f>IFERROR(VLOOKUP(B121&amp;C121,'C2'!$A$1:$Y$10000,6,FALSE),0)</f>
        <v>0</v>
      </c>
      <c r="J121" s="48">
        <f>IFERROR(VLOOKUP(B121&amp;C121,'C2'!$A$1:$Y$10000,7,FALSE),0)</f>
        <v>1659.97</v>
      </c>
      <c r="K121" s="48">
        <f>IFERROR(VLOOKUP(B121&amp;C121,'C2'!$A$1:$Y$10000,8,FALSE),0)</f>
        <v>1659.97</v>
      </c>
      <c r="L121" s="119">
        <f t="shared" si="3"/>
        <v>0</v>
      </c>
    </row>
    <row r="122" spans="1:19" hidden="1" x14ac:dyDescent="0.3">
      <c r="B122" s="291">
        <v>32601</v>
      </c>
      <c r="C122" s="291">
        <v>22799</v>
      </c>
      <c r="D122" s="291" t="s">
        <v>1331</v>
      </c>
      <c r="E122" s="282">
        <v>0</v>
      </c>
      <c r="F122" s="255">
        <f t="shared" si="2"/>
        <v>0</v>
      </c>
      <c r="H122" s="48">
        <f>IFERROR(VLOOKUP(B122&amp;C122,'C2'!$A$1:$Y$10000,5,FALSE),0)</f>
        <v>0</v>
      </c>
      <c r="I122" s="48">
        <f>IFERROR(VLOOKUP(B122&amp;C122,'C2'!$A$1:$Y$10000,6,FALSE),0)</f>
        <v>0</v>
      </c>
      <c r="J122" s="48">
        <f>IFERROR(VLOOKUP(B122&amp;C122,'C2'!$A$1:$Y$10000,7,FALSE),0)</f>
        <v>6287.25</v>
      </c>
      <c r="K122" s="48">
        <f>IFERROR(VLOOKUP(B122&amp;C122,'C2'!$A$1:$Y$10000,8,FALSE),0)</f>
        <v>6287.25</v>
      </c>
      <c r="L122" s="119">
        <f t="shared" si="3"/>
        <v>0</v>
      </c>
    </row>
    <row r="123" spans="1:19" x14ac:dyDescent="0.3">
      <c r="B123" s="291">
        <v>32601</v>
      </c>
      <c r="C123" s="291">
        <v>22699</v>
      </c>
      <c r="D123" s="291" t="s">
        <v>343</v>
      </c>
      <c r="E123" s="282">
        <f>18000-542.46</f>
        <v>17457.54</v>
      </c>
      <c r="F123" s="255">
        <f t="shared" si="2"/>
        <v>1</v>
      </c>
      <c r="H123" s="48">
        <f>IFERROR(VLOOKUP(B123&amp;C123,'C2'!$A$1:$Y$10000,5,FALSE),0)</f>
        <v>28000</v>
      </c>
      <c r="I123" s="48">
        <f>IFERROR(VLOOKUP(B123&amp;C123,'C2'!$A$1:$Y$10000,6,FALSE),0)</f>
        <v>28000</v>
      </c>
      <c r="J123" s="48">
        <f>IFERROR(VLOOKUP(B123&amp;C123,'C2'!$A$1:$Y$10000,7,FALSE),0)</f>
        <v>3566.56</v>
      </c>
      <c r="K123" s="48">
        <f>IFERROR(VLOOKUP(B123&amp;C123,'C2'!$A$1:$Y$10000,8,FALSE),0)</f>
        <v>3566.56</v>
      </c>
      <c r="L123" s="119">
        <f t="shared" si="3"/>
        <v>-10542.46</v>
      </c>
    </row>
    <row r="124" spans="1:19" x14ac:dyDescent="0.3">
      <c r="B124" s="291">
        <v>32602</v>
      </c>
      <c r="C124" s="291">
        <v>21200</v>
      </c>
      <c r="D124" s="291" t="s">
        <v>122</v>
      </c>
      <c r="E124" s="282">
        <v>1500</v>
      </c>
      <c r="F124" s="255">
        <f t="shared" si="2"/>
        <v>1</v>
      </c>
      <c r="H124" s="48">
        <f>IFERROR(VLOOKUP(B124&amp;C124,'C2'!$A$1:$Y$10000,5,FALSE),0)</f>
        <v>1500</v>
      </c>
      <c r="I124" s="48">
        <f>IFERROR(VLOOKUP(B124&amp;C124,'C2'!$A$1:$Y$10000,6,FALSE),0)</f>
        <v>1500</v>
      </c>
      <c r="J124" s="48">
        <f>IFERROR(VLOOKUP(B124&amp;C124,'C2'!$A$1:$Y$10000,7,FALSE),0)</f>
        <v>0</v>
      </c>
      <c r="K124" s="48">
        <f>IFERROR(VLOOKUP(B124&amp;C124,'C2'!$A$1:$Y$10000,8,FALSE),0)</f>
        <v>0</v>
      </c>
      <c r="L124" s="119">
        <f t="shared" si="3"/>
        <v>0</v>
      </c>
    </row>
    <row r="125" spans="1:19" x14ac:dyDescent="0.3">
      <c r="B125" s="291">
        <v>32602</v>
      </c>
      <c r="C125" s="291">
        <v>22400</v>
      </c>
      <c r="D125" s="291" t="s">
        <v>124</v>
      </c>
      <c r="E125" s="282">
        <v>1000</v>
      </c>
      <c r="F125" s="255">
        <f t="shared" si="2"/>
        <v>1</v>
      </c>
      <c r="H125" s="48">
        <f>IFERROR(VLOOKUP(B125&amp;C125,'C2'!$A$1:$Y$10000,5,FALSE),0)</f>
        <v>1000</v>
      </c>
      <c r="I125" s="48">
        <f>IFERROR(VLOOKUP(B125&amp;C125,'C2'!$A$1:$Y$10000,6,FALSE),0)</f>
        <v>1000</v>
      </c>
      <c r="J125" s="48">
        <f>IFERROR(VLOOKUP(B125&amp;C125,'C2'!$A$1:$Y$10000,7,FALSE),0)</f>
        <v>2060.23</v>
      </c>
      <c r="K125" s="48">
        <f>IFERROR(VLOOKUP(B125&amp;C125,'C2'!$A$1:$Y$10000,8,FALSE),0)</f>
        <v>2060.23</v>
      </c>
      <c r="L125" s="119">
        <f t="shared" si="3"/>
        <v>0</v>
      </c>
    </row>
    <row r="126" spans="1:19" x14ac:dyDescent="0.3">
      <c r="A126" s="25"/>
      <c r="B126" s="291">
        <v>32602</v>
      </c>
      <c r="C126" s="291">
        <v>22609</v>
      </c>
      <c r="D126" s="291" t="s">
        <v>344</v>
      </c>
      <c r="E126" s="282">
        <v>3000</v>
      </c>
      <c r="F126" s="255">
        <f t="shared" si="2"/>
        <v>1</v>
      </c>
      <c r="H126" s="48">
        <f>IFERROR(VLOOKUP(B126&amp;C126,'C2'!$A$1:$Y$10000,5,FALSE),0)</f>
        <v>3000</v>
      </c>
      <c r="I126" s="48">
        <f>IFERROR(VLOOKUP(B126&amp;C126,'C2'!$A$1:$Y$10000,6,FALSE),0)</f>
        <v>3000</v>
      </c>
      <c r="J126" s="48">
        <f>IFERROR(VLOOKUP(B126&amp;C126,'C2'!$A$1:$Y$10000,7,FALSE),0)</f>
        <v>2666.64</v>
      </c>
      <c r="K126" s="48">
        <f>IFERROR(VLOOKUP(B126&amp;C126,'C2'!$A$1:$Y$10000,8,FALSE),0)</f>
        <v>2666.64</v>
      </c>
      <c r="L126" s="119">
        <f t="shared" si="3"/>
        <v>0</v>
      </c>
    </row>
    <row r="127" spans="1:19" x14ac:dyDescent="0.3">
      <c r="B127" s="291">
        <v>32602</v>
      </c>
      <c r="C127" s="291">
        <v>22699</v>
      </c>
      <c r="D127" s="291" t="s">
        <v>123</v>
      </c>
      <c r="E127" s="282">
        <v>500</v>
      </c>
      <c r="F127" s="255">
        <f t="shared" si="2"/>
        <v>1</v>
      </c>
      <c r="H127" s="48">
        <f>IFERROR(VLOOKUP(B127&amp;C127,'C2'!$A$1:$Y$10000,5,FALSE),0)</f>
        <v>500</v>
      </c>
      <c r="I127" s="48">
        <f>IFERROR(VLOOKUP(B127&amp;C127,'C2'!$A$1:$Y$10000,6,FALSE),0)</f>
        <v>500</v>
      </c>
      <c r="J127" s="48">
        <f>IFERROR(VLOOKUP(B127&amp;C127,'C2'!$A$1:$Y$10000,7,FALSE),0)</f>
        <v>1344.28</v>
      </c>
      <c r="K127" s="48">
        <f>IFERROR(VLOOKUP(B127&amp;C127,'C2'!$A$1:$Y$10000,8,FALSE),0)</f>
        <v>1344.28</v>
      </c>
      <c r="L127" s="119">
        <f t="shared" si="3"/>
        <v>0</v>
      </c>
    </row>
    <row r="128" spans="1:19" x14ac:dyDescent="0.3">
      <c r="B128" s="291">
        <v>33000</v>
      </c>
      <c r="C128" s="291">
        <v>20900</v>
      </c>
      <c r="D128" s="291" t="s">
        <v>257</v>
      </c>
      <c r="E128" s="282">
        <v>2500</v>
      </c>
      <c r="F128" s="255">
        <f t="shared" si="2"/>
        <v>1</v>
      </c>
      <c r="H128" s="48">
        <f>IFERROR(VLOOKUP(B128&amp;C128,'C2'!$A$1:$Y$10000,5,FALSE),0)</f>
        <v>2500</v>
      </c>
      <c r="I128" s="48">
        <f>IFERROR(VLOOKUP(B128&amp;C128,'C2'!$A$1:$Y$10000,6,FALSE),0)</f>
        <v>2500</v>
      </c>
      <c r="J128" s="48">
        <f>IFERROR(VLOOKUP(B128&amp;C128,'C2'!$A$1:$Y$10000,7,FALSE),0)</f>
        <v>192.65</v>
      </c>
      <c r="K128" s="48">
        <f>IFERROR(VLOOKUP(B128&amp;C128,'C2'!$A$1:$Y$10000,8,FALSE),0)</f>
        <v>192.65</v>
      </c>
      <c r="L128" s="119">
        <f t="shared" si="3"/>
        <v>0</v>
      </c>
    </row>
    <row r="129" spans="2:12" x14ac:dyDescent="0.3">
      <c r="B129" s="291">
        <v>33000</v>
      </c>
      <c r="C129" s="291">
        <v>21200</v>
      </c>
      <c r="D129" s="291" t="s">
        <v>258</v>
      </c>
      <c r="E129" s="282">
        <v>18000</v>
      </c>
      <c r="F129" s="255">
        <f t="shared" si="2"/>
        <v>1</v>
      </c>
      <c r="H129" s="48">
        <f>IFERROR(VLOOKUP(B129&amp;C129,'C2'!$A$1:$Y$10000,5,FALSE),0)</f>
        <v>18000</v>
      </c>
      <c r="I129" s="48">
        <f>IFERROR(VLOOKUP(B129&amp;C129,'C2'!$A$1:$Y$10000,6,FALSE),0)</f>
        <v>33854.01</v>
      </c>
      <c r="J129" s="48">
        <f>IFERROR(VLOOKUP(B129&amp;C129,'C2'!$A$1:$Y$10000,7,FALSE),0)</f>
        <v>32037.54</v>
      </c>
      <c r="K129" s="48">
        <f>IFERROR(VLOOKUP(B129&amp;C129,'C2'!$A$1:$Y$10000,8,FALSE),0)</f>
        <v>32037.54</v>
      </c>
      <c r="L129" s="119">
        <f t="shared" si="3"/>
        <v>0</v>
      </c>
    </row>
    <row r="130" spans="2:12" x14ac:dyDescent="0.3">
      <c r="B130" s="291">
        <v>33000</v>
      </c>
      <c r="C130" s="291">
        <v>22000</v>
      </c>
      <c r="D130" s="291" t="s">
        <v>126</v>
      </c>
      <c r="E130" s="282">
        <v>200</v>
      </c>
      <c r="F130" s="255">
        <f t="shared" si="2"/>
        <v>1</v>
      </c>
      <c r="H130" s="48">
        <f>IFERROR(VLOOKUP(B130&amp;C130,'C2'!$A$1:$Y$10000,5,FALSE),0)</f>
        <v>200</v>
      </c>
      <c r="I130" s="48">
        <f>IFERROR(VLOOKUP(B130&amp;C130,'C2'!$A$1:$Y$10000,6,FALSE),0)</f>
        <v>200</v>
      </c>
      <c r="J130" s="48">
        <f>IFERROR(VLOOKUP(B130&amp;C130,'C2'!$A$1:$Y$10000,7,FALSE),0)</f>
        <v>0</v>
      </c>
      <c r="K130" s="48">
        <f>IFERROR(VLOOKUP(B130&amp;C130,'C2'!$A$1:$Y$10000,8,FALSE),0)</f>
        <v>0</v>
      </c>
      <c r="L130" s="119">
        <f t="shared" si="3"/>
        <v>0</v>
      </c>
    </row>
    <row r="131" spans="2:12" x14ac:dyDescent="0.3">
      <c r="B131" s="291">
        <v>33000</v>
      </c>
      <c r="C131" s="291">
        <v>22100</v>
      </c>
      <c r="D131" s="291" t="s">
        <v>334</v>
      </c>
      <c r="E131" s="282">
        <v>43631.03</v>
      </c>
      <c r="F131" s="255">
        <f t="shared" si="2"/>
        <v>1</v>
      </c>
      <c r="G131" s="91" t="s">
        <v>983</v>
      </c>
      <c r="H131" s="48">
        <f>IFERROR(VLOOKUP(B131&amp;C131,'C2'!$A$1:$Y$10000,5,FALSE),0)</f>
        <v>40785.21</v>
      </c>
      <c r="I131" s="48">
        <f>IFERROR(VLOOKUP(B131&amp;C131,'C2'!$A$1:$Y$10000,6,FALSE),0)</f>
        <v>40785.21</v>
      </c>
      <c r="J131" s="48">
        <f>IFERROR(VLOOKUP(B131&amp;C131,'C2'!$A$1:$Y$10000,7,FALSE),0)</f>
        <v>39709.93</v>
      </c>
      <c r="K131" s="48">
        <f>IFERROR(VLOOKUP(B131&amp;C131,'C2'!$A$1:$Y$10000,8,FALSE),0)</f>
        <v>39467.07</v>
      </c>
      <c r="L131" s="102">
        <f t="shared" si="3"/>
        <v>2845.8199999999997</v>
      </c>
    </row>
    <row r="132" spans="2:12" x14ac:dyDescent="0.3">
      <c r="B132" s="291">
        <v>33000</v>
      </c>
      <c r="C132" s="291">
        <v>22110</v>
      </c>
      <c r="D132" s="291" t="s">
        <v>125</v>
      </c>
      <c r="E132" s="282">
        <v>200</v>
      </c>
      <c r="F132" s="255">
        <f t="shared" si="2"/>
        <v>1</v>
      </c>
      <c r="H132" s="48">
        <f>IFERROR(VLOOKUP(B132&amp;C132,'C2'!$A$1:$Y$10000,5,FALSE),0)</f>
        <v>200</v>
      </c>
      <c r="I132" s="48">
        <f>IFERROR(VLOOKUP(B132&amp;C132,'C2'!$A$1:$Y$10000,6,FALSE),0)</f>
        <v>1200</v>
      </c>
      <c r="J132" s="48">
        <f>IFERROR(VLOOKUP(B132&amp;C132,'C2'!$A$1:$Y$10000,7,FALSE),0)</f>
        <v>602.41</v>
      </c>
      <c r="K132" s="48">
        <f>IFERROR(VLOOKUP(B132&amp;C132,'C2'!$A$1:$Y$10000,8,FALSE),0)</f>
        <v>602.41</v>
      </c>
      <c r="L132" s="119">
        <f t="shared" si="3"/>
        <v>0</v>
      </c>
    </row>
    <row r="133" spans="2:12" x14ac:dyDescent="0.3">
      <c r="B133" s="291">
        <v>33000</v>
      </c>
      <c r="C133" s="291">
        <v>22400</v>
      </c>
      <c r="D133" s="291" t="s">
        <v>127</v>
      </c>
      <c r="E133" s="282">
        <v>7600</v>
      </c>
      <c r="F133" s="255">
        <f t="shared" si="2"/>
        <v>1</v>
      </c>
      <c r="H133" s="48">
        <f>IFERROR(VLOOKUP(B133&amp;C133,'C2'!$A$1:$Y$10000,5,FALSE),0)</f>
        <v>7600</v>
      </c>
      <c r="I133" s="48">
        <f>IFERROR(VLOOKUP(B133&amp;C133,'C2'!$A$1:$Y$10000,6,FALSE),0)</f>
        <v>7600</v>
      </c>
      <c r="J133" s="48">
        <f>IFERROR(VLOOKUP(B133&amp;C133,'C2'!$A$1:$Y$10000,7,FALSE),0)</f>
        <v>7932.71</v>
      </c>
      <c r="K133" s="48">
        <f>IFERROR(VLOOKUP(B133&amp;C133,'C2'!$A$1:$Y$10000,8,FALSE),0)</f>
        <v>7932.71</v>
      </c>
      <c r="L133" s="119">
        <f t="shared" si="3"/>
        <v>0</v>
      </c>
    </row>
    <row r="134" spans="2:12" x14ac:dyDescent="0.3">
      <c r="B134" s="291">
        <v>33000</v>
      </c>
      <c r="C134" s="291">
        <v>22602</v>
      </c>
      <c r="D134" s="291" t="s">
        <v>259</v>
      </c>
      <c r="E134" s="282">
        <v>3000</v>
      </c>
      <c r="F134" s="255">
        <f t="shared" si="2"/>
        <v>1</v>
      </c>
      <c r="H134" s="48">
        <f>IFERROR(VLOOKUP(B134&amp;C134,'C2'!$A$1:$Y$10000,5,FALSE),0)</f>
        <v>3000</v>
      </c>
      <c r="I134" s="48">
        <f>IFERROR(VLOOKUP(B134&amp;C134,'C2'!$A$1:$Y$10000,6,FALSE),0)</f>
        <v>3000</v>
      </c>
      <c r="J134" s="48">
        <f>IFERROR(VLOOKUP(B134&amp;C134,'C2'!$A$1:$Y$10000,7,FALSE),0)</f>
        <v>1462.3</v>
      </c>
      <c r="K134" s="48">
        <f>IFERROR(VLOOKUP(B134&amp;C134,'C2'!$A$1:$Y$10000,8,FALSE),0)</f>
        <v>1462.3</v>
      </c>
      <c r="L134" s="119">
        <f t="shared" si="3"/>
        <v>0</v>
      </c>
    </row>
    <row r="135" spans="2:12" x14ac:dyDescent="0.3">
      <c r="B135" s="291">
        <v>33000</v>
      </c>
      <c r="C135" s="291">
        <v>22609</v>
      </c>
      <c r="D135" s="291" t="s">
        <v>128</v>
      </c>
      <c r="E135" s="282">
        <v>10000</v>
      </c>
      <c r="F135" s="255">
        <f t="shared" ref="F135:F197" si="4">IF(E135=0,0,1)</f>
        <v>1</v>
      </c>
      <c r="G135" s="25"/>
      <c r="H135" s="48">
        <f>IFERROR(VLOOKUP(B135&amp;C135,'C2'!$A$1:$Y$10000,5,FALSE),0)</f>
        <v>10000</v>
      </c>
      <c r="I135" s="48">
        <f>IFERROR(VLOOKUP(B135&amp;C135,'C2'!$A$1:$Y$10000,6,FALSE),0)</f>
        <v>10000</v>
      </c>
      <c r="J135" s="48">
        <f>IFERROR(VLOOKUP(B135&amp;C135,'C2'!$A$1:$Y$10000,7,FALSE),0)</f>
        <v>7751.29</v>
      </c>
      <c r="K135" s="48">
        <f>IFERROR(VLOOKUP(B135&amp;C135,'C2'!$A$1:$Y$10000,8,FALSE),0)</f>
        <v>7751.29</v>
      </c>
      <c r="L135" s="119">
        <f t="shared" si="3"/>
        <v>0</v>
      </c>
    </row>
    <row r="136" spans="2:12" x14ac:dyDescent="0.3">
      <c r="B136" s="291">
        <v>33210</v>
      </c>
      <c r="C136" s="291">
        <v>21200</v>
      </c>
      <c r="D136" s="291" t="s">
        <v>129</v>
      </c>
      <c r="E136" s="282">
        <v>2000</v>
      </c>
      <c r="F136" s="255">
        <f t="shared" si="4"/>
        <v>1</v>
      </c>
      <c r="H136" s="48">
        <f>IFERROR(VLOOKUP(B136&amp;C136,'C2'!$A$1:$Y$10000,5,FALSE),0)</f>
        <v>2000</v>
      </c>
      <c r="I136" s="48">
        <f>IFERROR(VLOOKUP(B136&amp;C136,'C2'!$A$1:$Y$10000,6,FALSE),0)</f>
        <v>6073.06</v>
      </c>
      <c r="J136" s="48">
        <f>IFERROR(VLOOKUP(B136&amp;C136,'C2'!$A$1:$Y$10000,7,FALSE),0)</f>
        <v>4149.84</v>
      </c>
      <c r="K136" s="48">
        <f>IFERROR(VLOOKUP(B136&amp;C136,'C2'!$A$1:$Y$10000,8,FALSE),0)</f>
        <v>4149.84</v>
      </c>
      <c r="L136" s="119">
        <f t="shared" ref="L136:L198" si="5">E136-H136</f>
        <v>0</v>
      </c>
    </row>
    <row r="137" spans="2:12" x14ac:dyDescent="0.3">
      <c r="B137" s="291">
        <v>33210</v>
      </c>
      <c r="C137" s="291">
        <v>22000</v>
      </c>
      <c r="D137" s="291" t="s">
        <v>66</v>
      </c>
      <c r="E137" s="282">
        <v>300</v>
      </c>
      <c r="F137" s="255">
        <f t="shared" si="4"/>
        <v>1</v>
      </c>
      <c r="H137" s="48">
        <f>IFERROR(VLOOKUP(B137&amp;C137,'C2'!$A$1:$Y$10000,5,FALSE),0)</f>
        <v>300</v>
      </c>
      <c r="I137" s="48">
        <f>IFERROR(VLOOKUP(B137&amp;C137,'C2'!$A$1:$Y$10000,6,FALSE),0)</f>
        <v>300</v>
      </c>
      <c r="J137" s="48">
        <f>IFERROR(VLOOKUP(B137&amp;C137,'C2'!$A$1:$Y$10000,7,FALSE),0)</f>
        <v>233.51</v>
      </c>
      <c r="K137" s="48">
        <f>IFERROR(VLOOKUP(B137&amp;C137,'C2'!$A$1:$Y$10000,8,FALSE),0)</f>
        <v>233.51</v>
      </c>
      <c r="L137" s="119">
        <f t="shared" si="5"/>
        <v>0</v>
      </c>
    </row>
    <row r="138" spans="2:12" x14ac:dyDescent="0.3">
      <c r="B138" s="291">
        <v>33210</v>
      </c>
      <c r="C138" s="291">
        <v>22001</v>
      </c>
      <c r="D138" s="291" t="s">
        <v>67</v>
      </c>
      <c r="E138" s="282">
        <v>100</v>
      </c>
      <c r="F138" s="255">
        <f t="shared" si="4"/>
        <v>1</v>
      </c>
      <c r="H138" s="48">
        <f>IFERROR(VLOOKUP(B138&amp;C138,'C2'!$A$1:$Y$10000,5,FALSE),0)</f>
        <v>100</v>
      </c>
      <c r="I138" s="48">
        <f>IFERROR(VLOOKUP(B138&amp;C138,'C2'!$A$1:$Y$10000,6,FALSE),0)</f>
        <v>1016</v>
      </c>
      <c r="J138" s="48">
        <f>IFERROR(VLOOKUP(B138&amp;C138,'C2'!$A$1:$Y$10000,7,FALSE),0)</f>
        <v>4688.46</v>
      </c>
      <c r="K138" s="48">
        <f>IFERROR(VLOOKUP(B138&amp;C138,'C2'!$A$1:$Y$10000,8,FALSE),0)</f>
        <v>4688.46</v>
      </c>
      <c r="L138" s="119">
        <f t="shared" si="5"/>
        <v>0</v>
      </c>
    </row>
    <row r="139" spans="2:12" x14ac:dyDescent="0.3">
      <c r="B139" s="291">
        <v>33210</v>
      </c>
      <c r="C139" s="291">
        <v>22110</v>
      </c>
      <c r="D139" s="291" t="s">
        <v>345</v>
      </c>
      <c r="E139" s="282">
        <v>700</v>
      </c>
      <c r="F139" s="255">
        <f t="shared" si="4"/>
        <v>1</v>
      </c>
      <c r="H139" s="48">
        <f>IFERROR(VLOOKUP(B139&amp;C139,'C2'!$A$1:$Y$10000,5,FALSE),0)</f>
        <v>700</v>
      </c>
      <c r="I139" s="48">
        <f>IFERROR(VLOOKUP(B139&amp;C139,'C2'!$A$1:$Y$10000,6,FALSE),0)</f>
        <v>700</v>
      </c>
      <c r="J139" s="48">
        <f>IFERROR(VLOOKUP(B139&amp;C139,'C2'!$A$1:$Y$10000,7,FALSE),0)</f>
        <v>727.88</v>
      </c>
      <c r="K139" s="48">
        <f>IFERROR(VLOOKUP(B139&amp;C139,'C2'!$A$1:$Y$10000,8,FALSE),0)</f>
        <v>727.88</v>
      </c>
      <c r="L139" s="119">
        <f t="shared" si="5"/>
        <v>0</v>
      </c>
    </row>
    <row r="140" spans="2:12" x14ac:dyDescent="0.3">
      <c r="B140" s="291">
        <v>33210</v>
      </c>
      <c r="C140" s="291">
        <v>22400</v>
      </c>
      <c r="D140" s="291" t="s">
        <v>68</v>
      </c>
      <c r="E140" s="282">
        <v>500</v>
      </c>
      <c r="F140" s="255">
        <f t="shared" si="4"/>
        <v>1</v>
      </c>
      <c r="H140" s="48">
        <f>IFERROR(VLOOKUP(B140&amp;C140,'C2'!$A$1:$Y$10000,5,FALSE),0)</f>
        <v>500</v>
      </c>
      <c r="I140" s="48">
        <f>IFERROR(VLOOKUP(B140&amp;C140,'C2'!$A$1:$Y$10000,6,FALSE),0)</f>
        <v>500</v>
      </c>
      <c r="J140" s="48">
        <f>IFERROR(VLOOKUP(B140&amp;C140,'C2'!$A$1:$Y$10000,7,FALSE),0)</f>
        <v>1263.68</v>
      </c>
      <c r="K140" s="48">
        <f>IFERROR(VLOOKUP(B140&amp;C140,'C2'!$A$1:$Y$10000,8,FALSE),0)</f>
        <v>1263.68</v>
      </c>
      <c r="L140" s="119">
        <f t="shared" si="5"/>
        <v>0</v>
      </c>
    </row>
    <row r="141" spans="2:12" x14ac:dyDescent="0.3">
      <c r="B141" s="291">
        <v>33210</v>
      </c>
      <c r="C141" s="291">
        <v>22609</v>
      </c>
      <c r="D141" s="291" t="s">
        <v>69</v>
      </c>
      <c r="E141" s="282">
        <v>8000</v>
      </c>
      <c r="F141" s="255">
        <f t="shared" si="4"/>
        <v>1</v>
      </c>
      <c r="H141" s="48">
        <f>IFERROR(VLOOKUP(B141&amp;C141,'C2'!$A$1:$Y$10000,5,FALSE),0)</f>
        <v>8000</v>
      </c>
      <c r="I141" s="48">
        <f>IFERROR(VLOOKUP(B141&amp;C141,'C2'!$A$1:$Y$10000,6,FALSE),0)</f>
        <v>8000</v>
      </c>
      <c r="J141" s="48">
        <f>IFERROR(VLOOKUP(B141&amp;C141,'C2'!$A$1:$Y$10000,7,FALSE),0)</f>
        <v>6345.8</v>
      </c>
      <c r="K141" s="48">
        <f>IFERROR(VLOOKUP(B141&amp;C141,'C2'!$A$1:$Y$10000,8,FALSE),0)</f>
        <v>6345.8</v>
      </c>
      <c r="L141" s="119">
        <f t="shared" si="5"/>
        <v>0</v>
      </c>
    </row>
    <row r="142" spans="2:12" x14ac:dyDescent="0.3">
      <c r="B142" s="291">
        <v>33210</v>
      </c>
      <c r="C142" s="291">
        <v>22699</v>
      </c>
      <c r="D142" s="291" t="s">
        <v>260</v>
      </c>
      <c r="E142" s="282">
        <v>1500</v>
      </c>
      <c r="F142" s="255">
        <f t="shared" si="4"/>
        <v>1</v>
      </c>
      <c r="H142" s="48">
        <f>IFERROR(VLOOKUP(B142&amp;C142,'C2'!$A$1:$Y$10000,5,FALSE),0)</f>
        <v>1500</v>
      </c>
      <c r="I142" s="48">
        <f>IFERROR(VLOOKUP(B142&amp;C142,'C2'!$A$1:$Y$10000,6,FALSE),0)</f>
        <v>1500</v>
      </c>
      <c r="J142" s="48">
        <f>IFERROR(VLOOKUP(B142&amp;C142,'C2'!$A$1:$Y$10000,7,FALSE),0)</f>
        <v>1346.66</v>
      </c>
      <c r="K142" s="48">
        <f>IFERROR(VLOOKUP(B142&amp;C142,'C2'!$A$1:$Y$10000,8,FALSE),0)</f>
        <v>1346.66</v>
      </c>
      <c r="L142" s="119">
        <f t="shared" si="5"/>
        <v>0</v>
      </c>
    </row>
    <row r="143" spans="2:12" x14ac:dyDescent="0.3">
      <c r="B143" s="291">
        <v>33400</v>
      </c>
      <c r="C143" s="291">
        <v>22609</v>
      </c>
      <c r="D143" s="291" t="s">
        <v>262</v>
      </c>
      <c r="E143" s="282">
        <v>48000</v>
      </c>
      <c r="F143" s="255">
        <f t="shared" si="4"/>
        <v>1</v>
      </c>
      <c r="H143" s="48">
        <f>IFERROR(VLOOKUP(B143&amp;C143,'C2'!$A$1:$Y$10000,5,FALSE),0)</f>
        <v>73000</v>
      </c>
      <c r="I143" s="48">
        <f>IFERROR(VLOOKUP(B143&amp;C143,'C2'!$A$1:$Y$10000,6,FALSE),0)</f>
        <v>83785.89</v>
      </c>
      <c r="J143" s="48">
        <f>IFERROR(VLOOKUP(B143&amp;C143,'C2'!$A$1:$Y$10000,7,FALSE),0)</f>
        <v>70496.42</v>
      </c>
      <c r="K143" s="48">
        <f>IFERROR(VLOOKUP(B143&amp;C143,'C2'!$A$1:$Y$10000,8,FALSE),0)</f>
        <v>65229.42</v>
      </c>
      <c r="L143" s="119">
        <f t="shared" si="5"/>
        <v>-25000</v>
      </c>
    </row>
    <row r="144" spans="2:12" x14ac:dyDescent="0.3">
      <c r="B144" s="291">
        <v>33400</v>
      </c>
      <c r="C144" s="291">
        <v>22602</v>
      </c>
      <c r="D144" s="291" t="s">
        <v>261</v>
      </c>
      <c r="E144" s="282">
        <v>500</v>
      </c>
      <c r="F144" s="255">
        <f t="shared" si="4"/>
        <v>1</v>
      </c>
      <c r="H144" s="48">
        <f>IFERROR(VLOOKUP(B144&amp;C144,'C2'!$A$1:$Y$10000,5,FALSE),0)</f>
        <v>500</v>
      </c>
      <c r="I144" s="48">
        <f>IFERROR(VLOOKUP(B144&amp;C144,'C2'!$A$1:$Y$10000,6,FALSE),0)</f>
        <v>500</v>
      </c>
      <c r="J144" s="48">
        <f>IFERROR(VLOOKUP(B144&amp;C144,'C2'!$A$1:$Y$10000,7,FALSE),0)</f>
        <v>3855.74</v>
      </c>
      <c r="K144" s="48">
        <f>IFERROR(VLOOKUP(B144&amp;C144,'C2'!$A$1:$Y$10000,8,FALSE),0)</f>
        <v>3855.74</v>
      </c>
      <c r="L144" s="119">
        <f t="shared" si="5"/>
        <v>0</v>
      </c>
    </row>
    <row r="145" spans="2:12" x14ac:dyDescent="0.3">
      <c r="B145" s="291">
        <v>33400</v>
      </c>
      <c r="C145" s="291">
        <v>22699</v>
      </c>
      <c r="D145" s="291" t="s">
        <v>346</v>
      </c>
      <c r="E145" s="282">
        <v>2500</v>
      </c>
      <c r="F145" s="255">
        <f t="shared" si="4"/>
        <v>1</v>
      </c>
      <c r="H145" s="48">
        <f>IFERROR(VLOOKUP(B145&amp;C145,'C2'!$A$1:$Y$10000,5,FALSE),0)</f>
        <v>2500</v>
      </c>
      <c r="I145" s="48">
        <f>IFERROR(VLOOKUP(B145&amp;C145,'C2'!$A$1:$Y$10000,6,FALSE),0)</f>
        <v>2500</v>
      </c>
      <c r="J145" s="48">
        <f>IFERROR(VLOOKUP(B145&amp;C145,'C2'!$A$1:$Y$10000,7,FALSE),0)</f>
        <v>5268.93</v>
      </c>
      <c r="K145" s="48">
        <f>IFERROR(VLOOKUP(B145&amp;C145,'C2'!$A$1:$Y$10000,8,FALSE),0)</f>
        <v>5268.93</v>
      </c>
      <c r="L145" s="119">
        <f t="shared" si="5"/>
        <v>0</v>
      </c>
    </row>
    <row r="146" spans="2:12" x14ac:dyDescent="0.3">
      <c r="B146" s="291">
        <v>33410</v>
      </c>
      <c r="C146" s="291">
        <v>21200</v>
      </c>
      <c r="D146" s="291" t="s">
        <v>158</v>
      </c>
      <c r="E146" s="282">
        <v>500</v>
      </c>
      <c r="F146" s="255">
        <f t="shared" si="4"/>
        <v>1</v>
      </c>
      <c r="H146" s="48">
        <f>IFERROR(VLOOKUP(B146&amp;C146,'C2'!$A$1:$Y$10000,5,FALSE),0)</f>
        <v>500</v>
      </c>
      <c r="I146" s="48">
        <f>IFERROR(VLOOKUP(B146&amp;C146,'C2'!$A$1:$Y$10000,6,FALSE),0)</f>
        <v>5500</v>
      </c>
      <c r="J146" s="48">
        <f>IFERROR(VLOOKUP(B146&amp;C146,'C2'!$A$1:$Y$10000,7,FALSE),0)</f>
        <v>7865</v>
      </c>
      <c r="K146" s="48">
        <f>IFERROR(VLOOKUP(B146&amp;C146,'C2'!$A$1:$Y$10000,8,FALSE),0)</f>
        <v>7865</v>
      </c>
      <c r="L146" s="119">
        <f t="shared" si="5"/>
        <v>0</v>
      </c>
    </row>
    <row r="147" spans="2:12" x14ac:dyDescent="0.3">
      <c r="B147" s="291">
        <v>33410</v>
      </c>
      <c r="C147" s="291">
        <v>22000</v>
      </c>
      <c r="D147" s="291" t="s">
        <v>130</v>
      </c>
      <c r="E147" s="282">
        <v>500</v>
      </c>
      <c r="F147" s="255">
        <f t="shared" si="4"/>
        <v>1</v>
      </c>
      <c r="H147" s="48">
        <f>IFERROR(VLOOKUP(B147&amp;C147,'C2'!$A$1:$Y$10000,5,FALSE),0)</f>
        <v>500</v>
      </c>
      <c r="I147" s="48">
        <f>IFERROR(VLOOKUP(B147&amp;C147,'C2'!$A$1:$Y$10000,6,FALSE),0)</f>
        <v>500</v>
      </c>
      <c r="J147" s="48">
        <f>IFERROR(VLOOKUP(B147&amp;C147,'C2'!$A$1:$Y$10000,7,FALSE),0)</f>
        <v>210.32</v>
      </c>
      <c r="K147" s="48">
        <f>IFERROR(VLOOKUP(B147&amp;C147,'C2'!$A$1:$Y$10000,8,FALSE),0)</f>
        <v>210.32</v>
      </c>
      <c r="L147" s="119">
        <f t="shared" si="5"/>
        <v>0</v>
      </c>
    </row>
    <row r="148" spans="2:12" x14ac:dyDescent="0.3">
      <c r="B148" s="291">
        <v>33410</v>
      </c>
      <c r="C148" s="291">
        <v>22199</v>
      </c>
      <c r="D148" s="291" t="s">
        <v>70</v>
      </c>
      <c r="E148" s="282">
        <v>200</v>
      </c>
      <c r="F148" s="255">
        <f t="shared" si="4"/>
        <v>1</v>
      </c>
      <c r="H148" s="48">
        <f>IFERROR(VLOOKUP(B148&amp;C148,'C2'!$A$1:$Y$10000,5,FALSE),0)</f>
        <v>200</v>
      </c>
      <c r="I148" s="48">
        <f>IFERROR(VLOOKUP(B148&amp;C148,'C2'!$A$1:$Y$10000,6,FALSE),0)</f>
        <v>200</v>
      </c>
      <c r="J148" s="48">
        <f>IFERROR(VLOOKUP(B148&amp;C148,'C2'!$A$1:$Y$10000,7,FALSE),0)</f>
        <v>115.95</v>
      </c>
      <c r="K148" s="48">
        <f>IFERROR(VLOOKUP(B148&amp;C148,'C2'!$A$1:$Y$10000,8,FALSE),0)</f>
        <v>115.95</v>
      </c>
      <c r="L148" s="119">
        <f t="shared" si="5"/>
        <v>0</v>
      </c>
    </row>
    <row r="149" spans="2:12" hidden="1" x14ac:dyDescent="0.3">
      <c r="B149" s="291">
        <v>33410</v>
      </c>
      <c r="C149" s="291">
        <v>22501</v>
      </c>
      <c r="D149" s="291" t="s">
        <v>753</v>
      </c>
      <c r="E149" s="282">
        <v>0</v>
      </c>
      <c r="F149" s="255">
        <f t="shared" si="4"/>
        <v>0</v>
      </c>
      <c r="H149" s="48">
        <f>IFERROR(VLOOKUP(B149&amp;C149,'C2'!$A$1:$Y$10000,5,FALSE),0)</f>
        <v>0</v>
      </c>
      <c r="I149" s="48">
        <f>IFERROR(VLOOKUP(B149&amp;C149,'C2'!$A$1:$Y$10000,6,FALSE),0)</f>
        <v>0</v>
      </c>
      <c r="J149" s="48">
        <f>IFERROR(VLOOKUP(B149&amp;C149,'C2'!$A$1:$Y$10000,7,FALSE),0)</f>
        <v>17151.7</v>
      </c>
      <c r="K149" s="48">
        <f>IFERROR(VLOOKUP(B149&amp;C149,'C2'!$A$1:$Y$10000,8,FALSE),0)</f>
        <v>17151.7</v>
      </c>
      <c r="L149" s="119">
        <f t="shared" si="5"/>
        <v>0</v>
      </c>
    </row>
    <row r="150" spans="2:12" hidden="1" x14ac:dyDescent="0.3">
      <c r="B150" s="291">
        <v>33410</v>
      </c>
      <c r="C150" s="291">
        <v>22601</v>
      </c>
      <c r="D150" s="291" t="s">
        <v>1330</v>
      </c>
      <c r="E150" s="282">
        <v>0</v>
      </c>
      <c r="F150" s="255">
        <f t="shared" si="4"/>
        <v>0</v>
      </c>
      <c r="H150" s="48">
        <f>IFERROR(VLOOKUP(B150&amp;C150,'C2'!$A$1:$Y$10000,5,FALSE),0)</f>
        <v>0</v>
      </c>
      <c r="I150" s="48">
        <f>IFERROR(VLOOKUP(B150&amp;C150,'C2'!$A$1:$Y$10000,6,FALSE),0)</f>
        <v>0</v>
      </c>
      <c r="J150" s="48">
        <f>IFERROR(VLOOKUP(B150&amp;C150,'C2'!$A$1:$Y$10000,7,FALSE),0)</f>
        <v>157</v>
      </c>
      <c r="K150" s="48">
        <f>IFERROR(VLOOKUP(B150&amp;C150,'C2'!$A$1:$Y$10000,8,FALSE),0)</f>
        <v>157</v>
      </c>
      <c r="L150" s="119">
        <f t="shared" si="5"/>
        <v>0</v>
      </c>
    </row>
    <row r="151" spans="2:12" x14ac:dyDescent="0.3">
      <c r="B151" s="291">
        <v>33410</v>
      </c>
      <c r="C151" s="291">
        <v>22602</v>
      </c>
      <c r="D151" s="291" t="s">
        <v>347</v>
      </c>
      <c r="E151" s="282">
        <v>500</v>
      </c>
      <c r="F151" s="255">
        <f t="shared" si="4"/>
        <v>1</v>
      </c>
      <c r="H151" s="48">
        <f>IFERROR(VLOOKUP(B151&amp;C151,'C2'!$A$1:$Y$10000,5,FALSE),0)</f>
        <v>500</v>
      </c>
      <c r="I151" s="48">
        <f>IFERROR(VLOOKUP(B151&amp;C151,'C2'!$A$1:$Y$10000,6,FALSE),0)</f>
        <v>500</v>
      </c>
      <c r="J151" s="48">
        <f>IFERROR(VLOOKUP(B151&amp;C151,'C2'!$A$1:$Y$10000,7,FALSE),0)</f>
        <v>553.47</v>
      </c>
      <c r="K151" s="48">
        <f>IFERROR(VLOOKUP(B151&amp;C151,'C2'!$A$1:$Y$10000,8,FALSE),0)</f>
        <v>553.47</v>
      </c>
      <c r="L151" s="119">
        <f t="shared" si="5"/>
        <v>0</v>
      </c>
    </row>
    <row r="152" spans="2:12" x14ac:dyDescent="0.3">
      <c r="B152" s="291">
        <v>33410</v>
      </c>
      <c r="C152" s="291">
        <v>22609</v>
      </c>
      <c r="D152" s="291" t="s">
        <v>348</v>
      </c>
      <c r="E152" s="282">
        <v>10000</v>
      </c>
      <c r="F152" s="255">
        <f t="shared" si="4"/>
        <v>1</v>
      </c>
      <c r="H152" s="48">
        <f>IFERROR(VLOOKUP(B152&amp;C152,'C2'!$A$1:$Y$10000,5,FALSE),0)</f>
        <v>17000</v>
      </c>
      <c r="I152" s="48">
        <f>IFERROR(VLOOKUP(B152&amp;C152,'C2'!$A$1:$Y$10000,6,FALSE),0)</f>
        <v>36900.33</v>
      </c>
      <c r="J152" s="48">
        <f>IFERROR(VLOOKUP(B152&amp;C152,'C2'!$A$1:$Y$10000,7,FALSE),0)</f>
        <v>23816.38</v>
      </c>
      <c r="K152" s="48">
        <f>IFERROR(VLOOKUP(B152&amp;C152,'C2'!$A$1:$Y$10000,8,FALSE),0)</f>
        <v>23026.38</v>
      </c>
      <c r="L152" s="119">
        <f t="shared" si="5"/>
        <v>-7000</v>
      </c>
    </row>
    <row r="153" spans="2:12" hidden="1" x14ac:dyDescent="0.3">
      <c r="B153" s="291">
        <v>33410</v>
      </c>
      <c r="C153" s="291">
        <v>22699</v>
      </c>
      <c r="D153" s="291" t="s">
        <v>71</v>
      </c>
      <c r="E153" s="282">
        <v>0</v>
      </c>
      <c r="F153" s="255">
        <f t="shared" si="4"/>
        <v>0</v>
      </c>
      <c r="H153" s="48">
        <f>IFERROR(VLOOKUP(B153&amp;C153,'C2'!$A$1:$Y$10000,5,FALSE),0)</f>
        <v>0</v>
      </c>
      <c r="I153" s="48">
        <f>IFERROR(VLOOKUP(B153&amp;C153,'C2'!$A$1:$Y$10000,6,FALSE),0)</f>
        <v>0</v>
      </c>
      <c r="J153" s="48">
        <f>IFERROR(VLOOKUP(B153&amp;C153,'C2'!$A$1:$Y$10000,7,FALSE),0)</f>
        <v>597.66999999999996</v>
      </c>
      <c r="K153" s="48">
        <f>IFERROR(VLOOKUP(B153&amp;C153,'C2'!$A$1:$Y$10000,8,FALSE),0)</f>
        <v>597.66999999999996</v>
      </c>
      <c r="L153" s="119">
        <f t="shared" si="5"/>
        <v>0</v>
      </c>
    </row>
    <row r="154" spans="2:12" x14ac:dyDescent="0.3">
      <c r="B154" s="291">
        <v>33410</v>
      </c>
      <c r="C154" s="291">
        <v>22799</v>
      </c>
      <c r="D154" s="291" t="s">
        <v>131</v>
      </c>
      <c r="E154" s="282">
        <v>10000</v>
      </c>
      <c r="F154" s="255">
        <f t="shared" si="4"/>
        <v>1</v>
      </c>
      <c r="H154" s="48">
        <f>IFERROR(VLOOKUP(B154&amp;C154,'C2'!$A$1:$Y$10000,5,FALSE),0)</f>
        <v>17000</v>
      </c>
      <c r="I154" s="48">
        <f>IFERROR(VLOOKUP(B154&amp;C154,'C2'!$A$1:$Y$10000,6,FALSE),0)</f>
        <v>17000</v>
      </c>
      <c r="J154" s="48">
        <f>IFERROR(VLOOKUP(B154&amp;C154,'C2'!$A$1:$Y$10000,7,FALSE),0)</f>
        <v>0</v>
      </c>
      <c r="K154" s="48">
        <f>IFERROR(VLOOKUP(B154&amp;C154,'C2'!$A$1:$Y$10000,8,FALSE),0)</f>
        <v>0</v>
      </c>
      <c r="L154" s="119">
        <f t="shared" si="5"/>
        <v>-7000</v>
      </c>
    </row>
    <row r="155" spans="2:12" x14ac:dyDescent="0.3">
      <c r="B155" s="291">
        <v>33411</v>
      </c>
      <c r="C155" s="291">
        <v>22199</v>
      </c>
      <c r="D155" s="291" t="s">
        <v>134</v>
      </c>
      <c r="E155" s="282">
        <v>500</v>
      </c>
      <c r="F155" s="255">
        <f t="shared" si="4"/>
        <v>1</v>
      </c>
      <c r="H155" s="48">
        <f>IFERROR(VLOOKUP(B155&amp;C155,'C2'!$A$1:$Y$10000,5,FALSE),0)</f>
        <v>500</v>
      </c>
      <c r="I155" s="48">
        <f>IFERROR(VLOOKUP(B155&amp;C155,'C2'!$A$1:$Y$10000,6,FALSE),0)</f>
        <v>500</v>
      </c>
      <c r="J155" s="48">
        <f>IFERROR(VLOOKUP(B155&amp;C155,'C2'!$A$1:$Y$10000,7,FALSE),0)</f>
        <v>0</v>
      </c>
      <c r="K155" s="48">
        <f>IFERROR(VLOOKUP(B155&amp;C155,'C2'!$A$1:$Y$10000,8,FALSE),0)</f>
        <v>0</v>
      </c>
      <c r="L155" s="119">
        <f t="shared" si="5"/>
        <v>0</v>
      </c>
    </row>
    <row r="156" spans="2:12" x14ac:dyDescent="0.3">
      <c r="B156" s="291">
        <v>33411</v>
      </c>
      <c r="C156" s="291">
        <v>22602</v>
      </c>
      <c r="D156" s="291" t="s">
        <v>132</v>
      </c>
      <c r="E156" s="282">
        <v>200</v>
      </c>
      <c r="F156" s="255">
        <f t="shared" si="4"/>
        <v>1</v>
      </c>
      <c r="H156" s="48">
        <f>IFERROR(VLOOKUP(B156&amp;C156,'C2'!$A$1:$Y$10000,5,FALSE),0)</f>
        <v>200</v>
      </c>
      <c r="I156" s="48">
        <f>IFERROR(VLOOKUP(B156&amp;C156,'C2'!$A$1:$Y$10000,6,FALSE),0)</f>
        <v>200</v>
      </c>
      <c r="J156" s="48">
        <f>IFERROR(VLOOKUP(B156&amp;C156,'C2'!$A$1:$Y$10000,7,FALSE),0)</f>
        <v>0</v>
      </c>
      <c r="K156" s="48">
        <f>IFERROR(VLOOKUP(B156&amp;C156,'C2'!$A$1:$Y$10000,8,FALSE),0)</f>
        <v>0</v>
      </c>
      <c r="L156" s="119">
        <f t="shared" si="5"/>
        <v>0</v>
      </c>
    </row>
    <row r="157" spans="2:12" x14ac:dyDescent="0.3">
      <c r="B157" s="291">
        <v>33411</v>
      </c>
      <c r="C157" s="291">
        <v>22609</v>
      </c>
      <c r="D157" s="291" t="s">
        <v>349</v>
      </c>
      <c r="E157" s="282">
        <v>3000</v>
      </c>
      <c r="F157" s="255">
        <f t="shared" si="4"/>
        <v>1</v>
      </c>
      <c r="H157" s="48">
        <f>IFERROR(VLOOKUP(B157&amp;C157,'C2'!$A$1:$Y$10000,5,FALSE),0)</f>
        <v>3000</v>
      </c>
      <c r="I157" s="48">
        <f>IFERROR(VLOOKUP(B157&amp;C157,'C2'!$A$1:$Y$10000,6,FALSE),0)</f>
        <v>3000</v>
      </c>
      <c r="J157" s="48">
        <f>IFERROR(VLOOKUP(B157&amp;C157,'C2'!$A$1:$Y$10000,7,FALSE),0)</f>
        <v>919.6</v>
      </c>
      <c r="K157" s="48">
        <f>IFERROR(VLOOKUP(B157&amp;C157,'C2'!$A$1:$Y$10000,8,FALSE),0)</f>
        <v>544.5</v>
      </c>
      <c r="L157" s="119">
        <f t="shared" si="5"/>
        <v>0</v>
      </c>
    </row>
    <row r="158" spans="2:12" hidden="1" x14ac:dyDescent="0.3">
      <c r="B158" s="291">
        <v>33411</v>
      </c>
      <c r="C158" s="291">
        <v>22610</v>
      </c>
      <c r="D158" s="291" t="s">
        <v>263</v>
      </c>
      <c r="E158" s="282">
        <v>0</v>
      </c>
      <c r="F158" s="255">
        <f t="shared" si="4"/>
        <v>0</v>
      </c>
      <c r="H158" s="48">
        <f>IFERROR(VLOOKUP(B158&amp;C158,'C2'!$A$1:$Y$10000,5,FALSE),0)</f>
        <v>300</v>
      </c>
      <c r="I158" s="48">
        <f>IFERROR(VLOOKUP(B158&amp;C158,'C2'!$A$1:$Y$10000,6,FALSE),0)</f>
        <v>300</v>
      </c>
      <c r="J158" s="48">
        <f>IFERROR(VLOOKUP(B158&amp;C158,'C2'!$A$1:$Y$10000,7,FALSE),0)</f>
        <v>511.15</v>
      </c>
      <c r="K158" s="48">
        <f>IFERROR(VLOOKUP(B158&amp;C158,'C2'!$A$1:$Y$10000,8,FALSE),0)</f>
        <v>511.15</v>
      </c>
      <c r="L158" s="119">
        <f t="shared" si="5"/>
        <v>-300</v>
      </c>
    </row>
    <row r="159" spans="2:12" hidden="1" x14ac:dyDescent="0.3">
      <c r="B159" s="291">
        <v>33411</v>
      </c>
      <c r="C159" s="291">
        <v>22699</v>
      </c>
      <c r="D159" s="291" t="s">
        <v>83</v>
      </c>
      <c r="E159" s="282">
        <v>0</v>
      </c>
      <c r="F159" s="255">
        <f t="shared" si="4"/>
        <v>0</v>
      </c>
      <c r="H159" s="48">
        <f>IFERROR(VLOOKUP(B159&amp;C159,'C2'!$A$1:$Y$10000,5,FALSE),0)</f>
        <v>0</v>
      </c>
      <c r="I159" s="48">
        <f>IFERROR(VLOOKUP(B159&amp;C159,'C2'!$A$1:$Y$10000,6,FALSE),0)</f>
        <v>0</v>
      </c>
      <c r="J159" s="48">
        <f>IFERROR(VLOOKUP(B159&amp;C159,'C2'!$A$1:$Y$10000,7,FALSE),0)</f>
        <v>0</v>
      </c>
      <c r="K159" s="48">
        <f>IFERROR(VLOOKUP(B159&amp;C159,'C2'!$A$1:$Y$10000,8,FALSE),0)</f>
        <v>0</v>
      </c>
      <c r="L159" s="119">
        <f t="shared" si="5"/>
        <v>0</v>
      </c>
    </row>
    <row r="160" spans="2:12" x14ac:dyDescent="0.3">
      <c r="B160" s="291">
        <v>33411</v>
      </c>
      <c r="C160" s="291">
        <v>22799</v>
      </c>
      <c r="D160" s="291" t="s">
        <v>133</v>
      </c>
      <c r="E160" s="282">
        <v>2500</v>
      </c>
      <c r="F160" s="255">
        <f t="shared" si="4"/>
        <v>1</v>
      </c>
      <c r="G160" t="s">
        <v>981</v>
      </c>
      <c r="H160" s="48">
        <f>IFERROR(VLOOKUP(B160&amp;C160,'C2'!$A$1:$Y$10000,5,FALSE),0)</f>
        <v>6000</v>
      </c>
      <c r="I160" s="48">
        <f>IFERROR(VLOOKUP(B160&amp;C160,'C2'!$A$1:$Y$10000,6,FALSE),0)</f>
        <v>16973.849999999999</v>
      </c>
      <c r="J160" s="48">
        <f>IFERROR(VLOOKUP(B160&amp;C160,'C2'!$A$1:$Y$10000,7,FALSE),0)</f>
        <v>5041.75</v>
      </c>
      <c r="K160" s="48">
        <f>IFERROR(VLOOKUP(B160&amp;C160,'C2'!$A$1:$Y$10000,8,FALSE),0)</f>
        <v>5041.75</v>
      </c>
      <c r="L160" s="119">
        <f t="shared" si="5"/>
        <v>-3500</v>
      </c>
    </row>
    <row r="161" spans="2:12" hidden="1" x14ac:dyDescent="0.3">
      <c r="B161" s="291">
        <v>33413</v>
      </c>
      <c r="C161" s="291">
        <v>22699</v>
      </c>
      <c r="D161" s="291" t="s">
        <v>350</v>
      </c>
      <c r="E161" s="282">
        <v>0</v>
      </c>
      <c r="F161" s="255">
        <f t="shared" si="4"/>
        <v>0</v>
      </c>
      <c r="H161" s="48">
        <f>IFERROR(VLOOKUP(B161&amp;C161,'C2'!$A$1:$Y$10000,5,FALSE),0)</f>
        <v>0</v>
      </c>
      <c r="I161" s="48">
        <f>IFERROR(VLOOKUP(B161&amp;C161,'C2'!$A$1:$Y$10000,6,FALSE),0)</f>
        <v>0</v>
      </c>
      <c r="J161" s="48">
        <f>IFERROR(VLOOKUP(B161&amp;C161,'C2'!$A$1:$Y$10000,7,FALSE),0)</f>
        <v>15548.01</v>
      </c>
      <c r="K161" s="48">
        <f>IFERROR(VLOOKUP(B161&amp;C161,'C2'!$A$1:$Y$10000,8,FALSE),0)</f>
        <v>15548.01</v>
      </c>
      <c r="L161" s="119">
        <f t="shared" si="5"/>
        <v>0</v>
      </c>
    </row>
    <row r="162" spans="2:12" hidden="1" x14ac:dyDescent="0.3">
      <c r="B162" s="291">
        <v>33413</v>
      </c>
      <c r="C162" s="291">
        <v>22799</v>
      </c>
      <c r="D162" s="291" t="s">
        <v>755</v>
      </c>
      <c r="E162" s="282"/>
      <c r="F162" s="255">
        <f t="shared" si="4"/>
        <v>0</v>
      </c>
      <c r="H162" s="48">
        <f>IFERROR(VLOOKUP(B162&amp;C162,'C2'!$A$1:$Y$10000,5,FALSE),0)</f>
        <v>37800</v>
      </c>
      <c r="I162" s="48">
        <f>IFERROR(VLOOKUP(B162&amp;C162,'C2'!$A$1:$Y$10000,6,FALSE),0)</f>
        <v>37800</v>
      </c>
      <c r="J162" s="48">
        <f>IFERROR(VLOOKUP(B162&amp;C162,'C2'!$A$1:$Y$10000,7,FALSE),0)</f>
        <v>10644.93</v>
      </c>
      <c r="K162" s="48">
        <f>IFERROR(VLOOKUP(B162&amp;C162,'C2'!$A$1:$Y$10000,8,FALSE),0)</f>
        <v>10644.93</v>
      </c>
      <c r="L162" s="119">
        <f t="shared" si="5"/>
        <v>-37800</v>
      </c>
    </row>
    <row r="163" spans="2:12" hidden="1" x14ac:dyDescent="0.3">
      <c r="B163" s="291">
        <v>33413</v>
      </c>
      <c r="C163" s="291">
        <v>22608</v>
      </c>
      <c r="D163" s="291" t="s">
        <v>330</v>
      </c>
      <c r="E163" s="282"/>
      <c r="F163" s="255">
        <f t="shared" si="4"/>
        <v>0</v>
      </c>
      <c r="H163" s="48">
        <f>IFERROR(VLOOKUP(B163&amp;C163,'C2'!$A$1:$Y$10000,5,FALSE),0)</f>
        <v>10000</v>
      </c>
      <c r="I163" s="48">
        <f>IFERROR(VLOOKUP(B163&amp;C163,'C2'!$A$1:$Y$10000,6,FALSE),0)</f>
        <v>10000</v>
      </c>
      <c r="J163" s="48">
        <f>IFERROR(VLOOKUP(B163&amp;C163,'C2'!$A$1:$Y$10000,7,FALSE),0)</f>
        <v>5005.62</v>
      </c>
      <c r="K163" s="48">
        <f>IFERROR(VLOOKUP(B163&amp;C163,'C2'!$A$1:$Y$10000,8,FALSE),0)</f>
        <v>5005.62</v>
      </c>
      <c r="L163" s="119">
        <f t="shared" si="5"/>
        <v>-10000</v>
      </c>
    </row>
    <row r="164" spans="2:12" x14ac:dyDescent="0.3">
      <c r="B164" s="291">
        <v>33413</v>
      </c>
      <c r="C164" s="291">
        <v>22699</v>
      </c>
      <c r="D164" s="291" t="s">
        <v>971</v>
      </c>
      <c r="E164" s="282">
        <v>2000</v>
      </c>
      <c r="F164" s="255">
        <f t="shared" si="4"/>
        <v>1</v>
      </c>
      <c r="H164" s="48">
        <f>IFERROR(VLOOKUP(B164&amp;C164,'C2'!$A$1:$Y$10000,5,FALSE),0)</f>
        <v>0</v>
      </c>
      <c r="I164" s="48">
        <f>IFERROR(VLOOKUP(B164&amp;C164,'C2'!$A$1:$Y$10000,6,FALSE),0)</f>
        <v>0</v>
      </c>
      <c r="J164" s="48">
        <f>IFERROR(VLOOKUP(B164&amp;C164,'C2'!$A$1:$Y$10000,7,FALSE),0)</f>
        <v>15548.01</v>
      </c>
      <c r="K164" s="48">
        <f>IFERROR(VLOOKUP(B164&amp;C164,'C2'!$A$1:$Y$10000,8,FALSE),0)</f>
        <v>15548.01</v>
      </c>
      <c r="L164" s="102">
        <f t="shared" si="5"/>
        <v>2000</v>
      </c>
    </row>
    <row r="165" spans="2:12" x14ac:dyDescent="0.3">
      <c r="B165" s="291">
        <v>33413</v>
      </c>
      <c r="C165" s="291">
        <v>22706</v>
      </c>
      <c r="D165" s="291" t="s">
        <v>972</v>
      </c>
      <c r="E165" s="282">
        <v>18150</v>
      </c>
      <c r="F165" s="255">
        <f t="shared" si="4"/>
        <v>1</v>
      </c>
      <c r="H165" s="48">
        <f>IFERROR(VLOOKUP(B165&amp;C165,'C2'!$A$1:$Y$10000,5,FALSE),0)</f>
        <v>0</v>
      </c>
      <c r="I165" s="48">
        <f>IFERROR(VLOOKUP(B165&amp;C165,'C2'!$A$1:$Y$10000,6,FALSE),0)</f>
        <v>0</v>
      </c>
      <c r="J165" s="48">
        <f>IFERROR(VLOOKUP(B165&amp;C165,'C2'!$A$1:$Y$10000,7,FALSE),0)</f>
        <v>0</v>
      </c>
      <c r="K165" s="48">
        <f>IFERROR(VLOOKUP(B165&amp;C165,'C2'!$A$1:$Y$10000,8,FALSE),0)</f>
        <v>0</v>
      </c>
      <c r="L165" s="102">
        <f t="shared" si="5"/>
        <v>18150</v>
      </c>
    </row>
    <row r="166" spans="2:12" x14ac:dyDescent="0.3">
      <c r="B166" s="291">
        <v>33413</v>
      </c>
      <c r="C166" s="291">
        <v>22609</v>
      </c>
      <c r="D166" s="291" t="s">
        <v>973</v>
      </c>
      <c r="E166" s="282">
        <v>4000</v>
      </c>
      <c r="F166" s="255">
        <f t="shared" si="4"/>
        <v>1</v>
      </c>
      <c r="H166" s="48">
        <f>IFERROR(VLOOKUP(B166&amp;C166,'C2'!$A$1:$Y$10000,5,FALSE),0)</f>
        <v>0</v>
      </c>
      <c r="I166" s="48">
        <f>IFERROR(VLOOKUP(B166&amp;C166,'C2'!$A$1:$Y$10000,6,FALSE),0)</f>
        <v>0</v>
      </c>
      <c r="J166" s="48">
        <f>IFERROR(VLOOKUP(B166&amp;C166,'C2'!$A$1:$Y$10000,7,FALSE),0)</f>
        <v>0</v>
      </c>
      <c r="K166" s="48">
        <f>IFERROR(VLOOKUP(B166&amp;C166,'C2'!$A$1:$Y$10000,8,FALSE),0)</f>
        <v>0</v>
      </c>
      <c r="L166" s="102">
        <f t="shared" si="5"/>
        <v>4000</v>
      </c>
    </row>
    <row r="167" spans="2:12" x14ac:dyDescent="0.3">
      <c r="B167" s="291">
        <v>33600</v>
      </c>
      <c r="C167" s="291">
        <v>22704</v>
      </c>
      <c r="D167" s="291" t="s">
        <v>756</v>
      </c>
      <c r="E167" s="282">
        <v>8000</v>
      </c>
      <c r="F167" s="255">
        <f t="shared" si="4"/>
        <v>1</v>
      </c>
      <c r="H167" s="48">
        <f>IFERROR(VLOOKUP(B167&amp;C167,'C2'!$A$1:$Y$10000,5,FALSE),0)</f>
        <v>8000</v>
      </c>
      <c r="I167" s="48">
        <f>IFERROR(VLOOKUP(B167&amp;C167,'C2'!$A$1:$Y$10000,6,FALSE),0)</f>
        <v>8000</v>
      </c>
      <c r="J167" s="48">
        <f>IFERROR(VLOOKUP(B167&amp;C167,'C2'!$A$1:$Y$10000,7,FALSE),0)</f>
        <v>0</v>
      </c>
      <c r="K167" s="48">
        <f>IFERROR(VLOOKUP(B167&amp;C167,'C2'!$A$1:$Y$10000,8,FALSE),0)</f>
        <v>0</v>
      </c>
      <c r="L167" s="119">
        <f t="shared" si="5"/>
        <v>0</v>
      </c>
    </row>
    <row r="168" spans="2:12" x14ac:dyDescent="0.3">
      <c r="B168" s="291">
        <v>33600</v>
      </c>
      <c r="C168" s="291">
        <v>22706</v>
      </c>
      <c r="D168" s="291" t="s">
        <v>757</v>
      </c>
      <c r="E168" s="282">
        <v>8000</v>
      </c>
      <c r="F168" s="255">
        <f t="shared" si="4"/>
        <v>1</v>
      </c>
      <c r="H168" s="48">
        <f>IFERROR(VLOOKUP(B168&amp;C168,'C2'!$A$1:$Y$10000,5,FALSE),0)</f>
        <v>8000</v>
      </c>
      <c r="I168" s="48">
        <f>IFERROR(VLOOKUP(B168&amp;C168,'C2'!$A$1:$Y$10000,6,FALSE),0)</f>
        <v>8000</v>
      </c>
      <c r="J168" s="48">
        <f>IFERROR(VLOOKUP(B168&amp;C168,'C2'!$A$1:$Y$10000,7,FALSE),0)</f>
        <v>7986</v>
      </c>
      <c r="K168" s="48">
        <f>IFERROR(VLOOKUP(B168&amp;C168,'C2'!$A$1:$Y$10000,8,FALSE),0)</f>
        <v>7986</v>
      </c>
      <c r="L168" s="119">
        <f t="shared" si="5"/>
        <v>0</v>
      </c>
    </row>
    <row r="169" spans="2:12" hidden="1" x14ac:dyDescent="0.3">
      <c r="B169" s="291">
        <v>33600</v>
      </c>
      <c r="C169" s="291">
        <v>22799</v>
      </c>
      <c r="D169" s="291" t="s">
        <v>351</v>
      </c>
      <c r="E169" s="282">
        <v>0</v>
      </c>
      <c r="F169" s="255">
        <f t="shared" si="4"/>
        <v>0</v>
      </c>
      <c r="H169" s="48">
        <f>IFERROR(VLOOKUP(B169&amp;C169,'C2'!$A$1:$Y$10000,5,FALSE),0)</f>
        <v>0</v>
      </c>
      <c r="I169" s="48">
        <f>IFERROR(VLOOKUP(B169&amp;C169,'C2'!$A$1:$Y$10000,6,FALSE),0)</f>
        <v>0</v>
      </c>
      <c r="J169" s="48">
        <f>IFERROR(VLOOKUP(B169&amp;C169,'C2'!$A$1:$Y$10000,7,FALSE),0)</f>
        <v>3872</v>
      </c>
      <c r="K169" s="48">
        <f>IFERROR(VLOOKUP(B169&amp;C169,'C2'!$A$1:$Y$10000,8,FALSE),0)</f>
        <v>0</v>
      </c>
      <c r="L169" s="119">
        <f t="shared" si="5"/>
        <v>0</v>
      </c>
    </row>
    <row r="170" spans="2:12" ht="14.4" customHeight="1" x14ac:dyDescent="0.3">
      <c r="B170" s="291">
        <v>33800</v>
      </c>
      <c r="C170" s="291">
        <v>22400</v>
      </c>
      <c r="D170" s="291" t="s">
        <v>135</v>
      </c>
      <c r="E170" s="282">
        <v>5000</v>
      </c>
      <c r="F170" s="255">
        <f t="shared" si="4"/>
        <v>1</v>
      </c>
      <c r="G170" t="s">
        <v>954</v>
      </c>
      <c r="H170" s="48">
        <f>IFERROR(VLOOKUP(B170&amp;C170,'C2'!$A$1:$Y$10000,5,FALSE),0)</f>
        <v>1500</v>
      </c>
      <c r="I170" s="48">
        <f>IFERROR(VLOOKUP(B170&amp;C170,'C2'!$A$1:$Y$10000,6,FALSE),0)</f>
        <v>1500</v>
      </c>
      <c r="J170" s="48">
        <f>IFERROR(VLOOKUP(B170&amp;C170,'C2'!$A$1:$Y$10000,7,FALSE),0)</f>
        <v>3150.79</v>
      </c>
      <c r="K170" s="48">
        <f>IFERROR(VLOOKUP(B170&amp;C170,'C2'!$A$1:$Y$10000,8,FALSE),0)</f>
        <v>3150.79</v>
      </c>
      <c r="L170" s="102">
        <f t="shared" si="5"/>
        <v>3500</v>
      </c>
    </row>
    <row r="171" spans="2:12" x14ac:dyDescent="0.3">
      <c r="B171" s="291">
        <v>33800</v>
      </c>
      <c r="C171" s="291">
        <v>22609</v>
      </c>
      <c r="D171" s="291" t="s">
        <v>136</v>
      </c>
      <c r="E171" s="282">
        <v>75000</v>
      </c>
      <c r="F171" s="255">
        <f t="shared" si="4"/>
        <v>1</v>
      </c>
      <c r="H171" s="48">
        <f>IFERROR(VLOOKUP(B171&amp;C171,'C2'!$A$1:$Y$10000,5,FALSE),0)</f>
        <v>77500</v>
      </c>
      <c r="I171" s="48">
        <f>IFERROR(VLOOKUP(B171&amp;C171,'C2'!$A$1:$Y$10000,6,FALSE),0)</f>
        <v>77500</v>
      </c>
      <c r="J171" s="48">
        <f>IFERROR(VLOOKUP(B171&amp;C171,'C2'!$A$1:$Y$10000,7,FALSE),0)</f>
        <v>137364.98000000001</v>
      </c>
      <c r="K171" s="48">
        <f>IFERROR(VLOOKUP(B171&amp;C171,'C2'!$A$1:$Y$10000,8,FALSE),0)</f>
        <v>137364.98000000001</v>
      </c>
      <c r="L171" s="102">
        <f t="shared" si="5"/>
        <v>-2500</v>
      </c>
    </row>
    <row r="172" spans="2:12" x14ac:dyDescent="0.3">
      <c r="B172" s="291">
        <v>33800</v>
      </c>
      <c r="C172" s="291">
        <v>20300</v>
      </c>
      <c r="D172" s="291" t="s">
        <v>1325</v>
      </c>
      <c r="E172" s="282">
        <v>10000</v>
      </c>
      <c r="F172" s="255">
        <f t="shared" si="4"/>
        <v>1</v>
      </c>
      <c r="H172" s="48">
        <f>IFERROR(VLOOKUP(B172&amp;C172,'C2'!$A$1:$Y$10000,5,FALSE),0)</f>
        <v>4000</v>
      </c>
      <c r="I172" s="48">
        <f>IFERROR(VLOOKUP(B172&amp;C172,'C2'!$A$1:$Y$10000,6,FALSE),0)</f>
        <v>4000</v>
      </c>
      <c r="J172" s="48">
        <f>IFERROR(VLOOKUP(B172&amp;C172,'C2'!$A$1:$Y$10000,7,FALSE),0)</f>
        <v>5778.55</v>
      </c>
      <c r="K172" s="48">
        <f>IFERROR(VLOOKUP(B172&amp;C172,'C2'!$A$1:$Y$10000,8,FALSE),0)</f>
        <v>5593.85</v>
      </c>
      <c r="L172" s="102">
        <f t="shared" si="5"/>
        <v>6000</v>
      </c>
    </row>
    <row r="173" spans="2:12" x14ac:dyDescent="0.3">
      <c r="B173" s="291">
        <v>33800</v>
      </c>
      <c r="C173" s="291">
        <v>20900</v>
      </c>
      <c r="D173" s="291" t="s">
        <v>759</v>
      </c>
      <c r="E173" s="282">
        <v>2000</v>
      </c>
      <c r="F173" s="255">
        <f t="shared" si="4"/>
        <v>1</v>
      </c>
      <c r="H173" s="48">
        <f>IFERROR(VLOOKUP(B173&amp;C173,'C2'!$A$1:$Y$10000,5,FALSE),0)</f>
        <v>2000</v>
      </c>
      <c r="I173" s="48">
        <f>IFERROR(VLOOKUP(B173&amp;C173,'C2'!$A$1:$Y$10000,6,FALSE),0)</f>
        <v>2000</v>
      </c>
      <c r="J173" s="48">
        <f>IFERROR(VLOOKUP(B173&amp;C173,'C2'!$A$1:$Y$10000,7,FALSE),0)</f>
        <v>399.24</v>
      </c>
      <c r="K173" s="48">
        <f>IFERROR(VLOOKUP(B173&amp;C173,'C2'!$A$1:$Y$10000,8,FALSE),0)</f>
        <v>399.24</v>
      </c>
      <c r="L173" s="119">
        <f t="shared" si="5"/>
        <v>0</v>
      </c>
    </row>
    <row r="174" spans="2:12" x14ac:dyDescent="0.3">
      <c r="B174" s="291">
        <v>33800</v>
      </c>
      <c r="C174" s="291">
        <v>22601</v>
      </c>
      <c r="D174" s="291" t="s">
        <v>352</v>
      </c>
      <c r="E174" s="282">
        <v>1000</v>
      </c>
      <c r="F174" s="255">
        <f t="shared" si="4"/>
        <v>1</v>
      </c>
      <c r="H174" s="48">
        <f>IFERROR(VLOOKUP(B174&amp;C174,'C2'!$A$1:$Y$10000,5,FALSE),0)</f>
        <v>1000</v>
      </c>
      <c r="I174" s="48">
        <f>IFERROR(VLOOKUP(B174&amp;C174,'C2'!$A$1:$Y$10000,6,FALSE),0)</f>
        <v>1000</v>
      </c>
      <c r="J174" s="48">
        <f>IFERROR(VLOOKUP(B174&amp;C174,'C2'!$A$1:$Y$10000,7,FALSE),0)</f>
        <v>7495.59</v>
      </c>
      <c r="K174" s="48">
        <f>IFERROR(VLOOKUP(B174&amp;C174,'C2'!$A$1:$Y$10000,8,FALSE),0)</f>
        <v>7495.59</v>
      </c>
      <c r="L174" s="119">
        <f t="shared" si="5"/>
        <v>0</v>
      </c>
    </row>
    <row r="175" spans="2:12" x14ac:dyDescent="0.3">
      <c r="B175" s="291">
        <v>33800</v>
      </c>
      <c r="C175" s="291">
        <v>22602</v>
      </c>
      <c r="D175" s="291" t="s">
        <v>264</v>
      </c>
      <c r="E175" s="282">
        <v>6000</v>
      </c>
      <c r="F175" s="255">
        <f t="shared" si="4"/>
        <v>1</v>
      </c>
      <c r="H175" s="48">
        <f>IFERROR(VLOOKUP(B175&amp;C175,'C2'!$A$1:$Y$10000,5,FALSE),0)</f>
        <v>6000</v>
      </c>
      <c r="I175" s="48">
        <f>IFERROR(VLOOKUP(B175&amp;C175,'C2'!$A$1:$Y$10000,6,FALSE),0)</f>
        <v>6000</v>
      </c>
      <c r="J175" s="48">
        <f>IFERROR(VLOOKUP(B175&amp;C175,'C2'!$A$1:$Y$10000,7,FALSE),0)</f>
        <v>14004.54</v>
      </c>
      <c r="K175" s="48">
        <f>IFERROR(VLOOKUP(B175&amp;C175,'C2'!$A$1:$Y$10000,8,FALSE),0)</f>
        <v>12939.74</v>
      </c>
      <c r="L175" s="119">
        <f t="shared" si="5"/>
        <v>0</v>
      </c>
    </row>
    <row r="176" spans="2:12" x14ac:dyDescent="0.3">
      <c r="B176" s="291">
        <v>33800</v>
      </c>
      <c r="C176" s="291">
        <v>22700</v>
      </c>
      <c r="D176" s="291" t="s">
        <v>1326</v>
      </c>
      <c r="E176" s="282">
        <v>12000</v>
      </c>
      <c r="F176" s="255">
        <f t="shared" si="4"/>
        <v>1</v>
      </c>
      <c r="H176" s="48">
        <f>IFERROR(VLOOKUP(B176&amp;C176,'C2'!$A$1:$Y$10000,5,FALSE),0)</f>
        <v>10000</v>
      </c>
      <c r="I176" s="48">
        <f>IFERROR(VLOOKUP(B176&amp;C176,'C2'!$A$1:$Y$10000,6,FALSE),0)</f>
        <v>10000</v>
      </c>
      <c r="J176" s="48">
        <f>IFERROR(VLOOKUP(B176&amp;C176,'C2'!$A$1:$Y$10000,7,FALSE),0)</f>
        <v>11885.73</v>
      </c>
      <c r="K176" s="48">
        <f>IFERROR(VLOOKUP(B176&amp;C176,'C2'!$A$1:$Y$10000,8,FALSE),0)</f>
        <v>11885.73</v>
      </c>
      <c r="L176" s="102">
        <f t="shared" si="5"/>
        <v>2000</v>
      </c>
    </row>
    <row r="177" spans="1:19" x14ac:dyDescent="0.3">
      <c r="B177" s="291">
        <v>33800</v>
      </c>
      <c r="C177" s="291">
        <v>22701</v>
      </c>
      <c r="D177" s="291" t="s">
        <v>1327</v>
      </c>
      <c r="E177" s="282">
        <v>3000</v>
      </c>
      <c r="F177" s="255">
        <f t="shared" si="4"/>
        <v>1</v>
      </c>
      <c r="H177" s="48">
        <f>IFERROR(VLOOKUP(B177&amp;C177,'C2'!$A$1:$Y$10000,5,FALSE),0)</f>
        <v>3000</v>
      </c>
      <c r="I177" s="48">
        <f>IFERROR(VLOOKUP(B177&amp;C177,'C2'!$A$1:$Y$10000,6,FALSE),0)</f>
        <v>3000</v>
      </c>
      <c r="J177" s="48">
        <f>IFERROR(VLOOKUP(B177&amp;C177,'C2'!$A$1:$Y$10000,7,FALSE),0)</f>
        <v>0</v>
      </c>
      <c r="K177" s="48">
        <f>IFERROR(VLOOKUP(B177&amp;C177,'C2'!$A$1:$Y$10000,8,FALSE),0)</f>
        <v>0</v>
      </c>
      <c r="L177" s="119">
        <f t="shared" si="5"/>
        <v>0</v>
      </c>
    </row>
    <row r="178" spans="1:19" x14ac:dyDescent="0.3">
      <c r="B178" s="291">
        <v>33800</v>
      </c>
      <c r="C178" s="291">
        <v>22799</v>
      </c>
      <c r="D178" s="291" t="s">
        <v>62</v>
      </c>
      <c r="E178" s="282">
        <v>73000</v>
      </c>
      <c r="F178" s="255">
        <f t="shared" si="4"/>
        <v>1</v>
      </c>
      <c r="H178" s="48">
        <f>IFERROR(VLOOKUP(B178&amp;C178,'C2'!$A$1:$Y$10000,5,FALSE),0)</f>
        <v>78974.78</v>
      </c>
      <c r="I178" s="48">
        <f>IFERROR(VLOOKUP(B178&amp;C178,'C2'!$A$1:$Y$10000,6,FALSE),0)</f>
        <v>78974.78</v>
      </c>
      <c r="J178" s="48">
        <f>IFERROR(VLOOKUP(B178&amp;C178,'C2'!$A$1:$Y$10000,7,FALSE),0)</f>
        <v>91544.71</v>
      </c>
      <c r="K178" s="48">
        <f>IFERROR(VLOOKUP(B178&amp;C178,'C2'!$A$1:$Y$10000,8,FALSE),0)</f>
        <v>91544.71</v>
      </c>
      <c r="L178" s="102">
        <f t="shared" si="5"/>
        <v>-5974.7799999999988</v>
      </c>
    </row>
    <row r="179" spans="1:19" x14ac:dyDescent="0.3">
      <c r="B179" s="291">
        <v>34000</v>
      </c>
      <c r="C179" s="291">
        <v>22000</v>
      </c>
      <c r="D179" s="291" t="s">
        <v>63</v>
      </c>
      <c r="E179" s="282">
        <v>2500</v>
      </c>
      <c r="F179" s="255">
        <f t="shared" si="4"/>
        <v>1</v>
      </c>
      <c r="H179" s="48">
        <f>IFERROR(VLOOKUP(B179&amp;C179,'C2'!$A$1:$Y$10000,5,FALSE),0)</f>
        <v>2500</v>
      </c>
      <c r="I179" s="48">
        <f>IFERROR(VLOOKUP(B179&amp;C179,'C2'!$A$1:$Y$10000,6,FALSE),0)</f>
        <v>2500</v>
      </c>
      <c r="J179" s="48">
        <f>IFERROR(VLOOKUP(B179&amp;C179,'C2'!$A$1:$Y$10000,7,FALSE),0)</f>
        <v>1286.08</v>
      </c>
      <c r="K179" s="48">
        <f>IFERROR(VLOOKUP(B179&amp;C179,'C2'!$A$1:$Y$10000,8,FALSE),0)</f>
        <v>1286.08</v>
      </c>
      <c r="L179" s="119">
        <f t="shared" si="5"/>
        <v>0</v>
      </c>
    </row>
    <row r="180" spans="1:19" x14ac:dyDescent="0.3">
      <c r="B180" s="291">
        <v>34000</v>
      </c>
      <c r="C180" s="291">
        <v>22001</v>
      </c>
      <c r="D180" s="291" t="s">
        <v>1328</v>
      </c>
      <c r="E180" s="282">
        <v>200</v>
      </c>
      <c r="F180" s="255">
        <f t="shared" si="4"/>
        <v>1</v>
      </c>
      <c r="H180" s="48">
        <f>IFERROR(VLOOKUP(B180&amp;C180,'C2'!$A$1:$Y$10000,5,FALSE),0)</f>
        <v>200</v>
      </c>
      <c r="I180" s="48">
        <f>IFERROR(VLOOKUP(B180&amp;C180,'C2'!$A$1:$Y$10000,6,FALSE),0)</f>
        <v>200</v>
      </c>
      <c r="J180" s="48">
        <f>IFERROR(VLOOKUP(B180&amp;C180,'C2'!$A$1:$Y$10000,7,FALSE),0)</f>
        <v>371.71</v>
      </c>
      <c r="K180" s="48">
        <f>IFERROR(VLOOKUP(B180&amp;C180,'C2'!$A$1:$Y$10000,8,FALSE),0)</f>
        <v>371.71</v>
      </c>
      <c r="L180" s="119">
        <f t="shared" si="5"/>
        <v>0</v>
      </c>
      <c r="S180" s="2"/>
    </row>
    <row r="181" spans="1:19" x14ac:dyDescent="0.3">
      <c r="B181" s="291">
        <v>34000</v>
      </c>
      <c r="C181" s="291">
        <v>22104</v>
      </c>
      <c r="D181" s="291" t="s">
        <v>65</v>
      </c>
      <c r="E181" s="282">
        <v>3000</v>
      </c>
      <c r="F181" s="255">
        <f t="shared" si="4"/>
        <v>1</v>
      </c>
      <c r="H181" s="48">
        <f>IFERROR(VLOOKUP(B181&amp;C181,'C2'!$A$1:$Y$10000,5,FALSE),0)</f>
        <v>800</v>
      </c>
      <c r="I181" s="48">
        <f>IFERROR(VLOOKUP(B181&amp;C181,'C2'!$A$1:$Y$10000,6,FALSE),0)</f>
        <v>800</v>
      </c>
      <c r="J181" s="48">
        <f>IFERROR(VLOOKUP(B181&amp;C181,'C2'!$A$1:$Y$10000,7,FALSE),0)</f>
        <v>958.82</v>
      </c>
      <c r="K181" s="48">
        <f>IFERROR(VLOOKUP(B181&amp;C181,'C2'!$A$1:$Y$10000,8,FALSE),0)</f>
        <v>958.82</v>
      </c>
      <c r="L181" s="102">
        <f t="shared" si="5"/>
        <v>2200</v>
      </c>
    </row>
    <row r="182" spans="1:19" s="2" customFormat="1" x14ac:dyDescent="0.3">
      <c r="A182"/>
      <c r="B182" s="291">
        <v>34000</v>
      </c>
      <c r="C182" s="291">
        <v>22199</v>
      </c>
      <c r="D182" s="291" t="s">
        <v>139</v>
      </c>
      <c r="E182" s="282">
        <v>500</v>
      </c>
      <c r="F182" s="255">
        <f t="shared" si="4"/>
        <v>1</v>
      </c>
      <c r="G182"/>
      <c r="H182" s="48">
        <f>IFERROR(VLOOKUP(B182&amp;C182,'C2'!$A$1:$Y$10000,5,FALSE),0)</f>
        <v>500</v>
      </c>
      <c r="I182" s="48">
        <f>IFERROR(VLOOKUP(B182&amp;C182,'C2'!$A$1:$Y$10000,6,FALSE),0)</f>
        <v>500</v>
      </c>
      <c r="J182" s="48">
        <f>IFERROR(VLOOKUP(B182&amp;C182,'C2'!$A$1:$Y$10000,7,FALSE),0)</f>
        <v>1535.06</v>
      </c>
      <c r="K182" s="48">
        <f>IFERROR(VLOOKUP(B182&amp;C182,'C2'!$A$1:$Y$10000,8,FALSE),0)</f>
        <v>1535.06</v>
      </c>
      <c r="L182" s="119">
        <f t="shared" si="5"/>
        <v>0</v>
      </c>
      <c r="M182"/>
      <c r="N182"/>
      <c r="O182"/>
      <c r="P182"/>
      <c r="Q182"/>
      <c r="R182"/>
      <c r="S182"/>
    </row>
    <row r="183" spans="1:19" x14ac:dyDescent="0.3">
      <c r="B183" s="291">
        <v>34000</v>
      </c>
      <c r="C183" s="291">
        <v>22609</v>
      </c>
      <c r="D183" s="291" t="s">
        <v>64</v>
      </c>
      <c r="E183" s="282">
        <v>4500</v>
      </c>
      <c r="F183" s="255">
        <f t="shared" si="4"/>
        <v>1</v>
      </c>
      <c r="H183" s="48">
        <f>IFERROR(VLOOKUP(B183&amp;C183,'C2'!$A$1:$Y$10000,5,FALSE),0)</f>
        <v>4500</v>
      </c>
      <c r="I183" s="48">
        <f>IFERROR(VLOOKUP(B183&amp;C183,'C2'!$A$1:$Y$10000,6,FALSE),0)</f>
        <v>4500</v>
      </c>
      <c r="J183" s="48">
        <f>IFERROR(VLOOKUP(B183&amp;C183,'C2'!$A$1:$Y$10000,7,FALSE),0)</f>
        <v>1469.46</v>
      </c>
      <c r="K183" s="48">
        <f>IFERROR(VLOOKUP(B183&amp;C183,'C2'!$A$1:$Y$10000,8,FALSE),0)</f>
        <v>1259.46</v>
      </c>
      <c r="L183" s="119">
        <f t="shared" si="5"/>
        <v>0</v>
      </c>
    </row>
    <row r="184" spans="1:19" x14ac:dyDescent="0.3">
      <c r="B184" s="291">
        <v>34000</v>
      </c>
      <c r="C184" s="291">
        <v>22799</v>
      </c>
      <c r="D184" s="291" t="s">
        <v>137</v>
      </c>
      <c r="E184" s="282">
        <v>5000</v>
      </c>
      <c r="F184" s="255">
        <f t="shared" si="4"/>
        <v>1</v>
      </c>
      <c r="H184" s="48">
        <f>IFERROR(VLOOKUP(B184&amp;C184,'C2'!$A$1:$Y$10000,5,FALSE),0)</f>
        <v>5000</v>
      </c>
      <c r="I184" s="48">
        <f>IFERROR(VLOOKUP(B184&amp;C184,'C2'!$A$1:$Y$10000,6,FALSE),0)</f>
        <v>5000</v>
      </c>
      <c r="J184" s="48">
        <f>IFERROR(VLOOKUP(B184&amp;C184,'C2'!$A$1:$Y$10000,7,FALSE),0)</f>
        <v>11837.78</v>
      </c>
      <c r="K184" s="48">
        <f>IFERROR(VLOOKUP(B184&amp;C184,'C2'!$A$1:$Y$10000,8,FALSE),0)</f>
        <v>11837.78</v>
      </c>
      <c r="L184" s="119">
        <f t="shared" si="5"/>
        <v>0</v>
      </c>
    </row>
    <row r="185" spans="1:19" x14ac:dyDescent="0.3">
      <c r="B185" s="291">
        <v>34100</v>
      </c>
      <c r="C185" s="291">
        <v>22199</v>
      </c>
      <c r="D185" s="291" t="s">
        <v>1089</v>
      </c>
      <c r="E185" s="282">
        <v>5000</v>
      </c>
      <c r="F185" s="255">
        <f t="shared" si="4"/>
        <v>1</v>
      </c>
      <c r="H185" s="48">
        <f>IFERROR(VLOOKUP(B185&amp;C185,'C2'!$A$1:$Y$10000,5,FALSE),0)</f>
        <v>0</v>
      </c>
      <c r="I185" s="48">
        <f>IFERROR(VLOOKUP(B185&amp;C185,'C2'!$A$1:$Y$10000,6,FALSE),0)</f>
        <v>0</v>
      </c>
      <c r="J185" s="48">
        <f>IFERROR(VLOOKUP(B185&amp;C185,'C2'!$A$1:$Y$10000,7,FALSE),0)</f>
        <v>0</v>
      </c>
      <c r="K185" s="48">
        <f>IFERROR(VLOOKUP(B185&amp;C185,'C2'!$A$1:$Y$10000,8,FALSE),0)</f>
        <v>0</v>
      </c>
      <c r="L185" s="102">
        <f t="shared" si="5"/>
        <v>5000</v>
      </c>
    </row>
    <row r="186" spans="1:19" x14ac:dyDescent="0.3">
      <c r="B186" s="291">
        <v>34100</v>
      </c>
      <c r="C186" s="291">
        <v>22400</v>
      </c>
      <c r="D186" s="291" t="s">
        <v>265</v>
      </c>
      <c r="E186" s="282">
        <v>2000</v>
      </c>
      <c r="F186" s="255">
        <f t="shared" si="4"/>
        <v>1</v>
      </c>
      <c r="H186" s="48">
        <f>IFERROR(VLOOKUP(B186&amp;C186,'C2'!$A$1:$Y$10000,5,FALSE),0)</f>
        <v>2000</v>
      </c>
      <c r="I186" s="48">
        <f>IFERROR(VLOOKUP(B186&amp;C186,'C2'!$A$1:$Y$10000,6,FALSE),0)</f>
        <v>2000</v>
      </c>
      <c r="J186" s="48">
        <f>IFERROR(VLOOKUP(B186&amp;C186,'C2'!$A$1:$Y$10000,7,FALSE),0)</f>
        <v>696</v>
      </c>
      <c r="K186" s="48">
        <f>IFERROR(VLOOKUP(B186&amp;C186,'C2'!$A$1:$Y$10000,8,FALSE),0)</f>
        <v>696</v>
      </c>
      <c r="L186" s="119">
        <f t="shared" si="5"/>
        <v>0</v>
      </c>
    </row>
    <row r="187" spans="1:19" x14ac:dyDescent="0.3">
      <c r="B187" s="291">
        <v>34100</v>
      </c>
      <c r="C187" s="291">
        <v>22601</v>
      </c>
      <c r="D187" s="291" t="s">
        <v>266</v>
      </c>
      <c r="E187" s="282">
        <v>500</v>
      </c>
      <c r="F187" s="255">
        <f t="shared" si="4"/>
        <v>1</v>
      </c>
      <c r="H187" s="48">
        <f>IFERROR(VLOOKUP(B187&amp;C187,'C2'!$A$1:$Y$10000,5,FALSE),0)</f>
        <v>500</v>
      </c>
      <c r="I187" s="48">
        <f>IFERROR(VLOOKUP(B187&amp;C187,'C2'!$A$1:$Y$10000,6,FALSE),0)</f>
        <v>500</v>
      </c>
      <c r="J187" s="48">
        <f>IFERROR(VLOOKUP(B187&amp;C187,'C2'!$A$1:$Y$10000,7,FALSE),0)</f>
        <v>1379.7</v>
      </c>
      <c r="K187" s="48">
        <f>IFERROR(VLOOKUP(B187&amp;C187,'C2'!$A$1:$Y$10000,8,FALSE),0)</f>
        <v>1379.7</v>
      </c>
      <c r="L187" s="119">
        <f t="shared" si="5"/>
        <v>0</v>
      </c>
    </row>
    <row r="188" spans="1:19" x14ac:dyDescent="0.3">
      <c r="B188" s="291">
        <v>34100</v>
      </c>
      <c r="C188" s="291">
        <v>22602</v>
      </c>
      <c r="D188" s="291" t="s">
        <v>140</v>
      </c>
      <c r="E188" s="282">
        <v>500</v>
      </c>
      <c r="F188" s="255">
        <f t="shared" si="4"/>
        <v>1</v>
      </c>
      <c r="G188" t="s">
        <v>977</v>
      </c>
      <c r="H188" s="48">
        <f>IFERROR(VLOOKUP(B188&amp;C188,'C2'!$A$1:$Y$10000,5,FALSE),0)</f>
        <v>100</v>
      </c>
      <c r="I188" s="48">
        <f>IFERROR(VLOOKUP(B188&amp;C188,'C2'!$A$1:$Y$10000,6,FALSE),0)</f>
        <v>100</v>
      </c>
      <c r="J188" s="48">
        <f>IFERROR(VLOOKUP(B188&amp;C188,'C2'!$A$1:$Y$10000,7,FALSE),0)</f>
        <v>2385.73</v>
      </c>
      <c r="K188" s="48">
        <f>IFERROR(VLOOKUP(B188&amp;C188,'C2'!$A$1:$Y$10000,8,FALSE),0)</f>
        <v>2385.73</v>
      </c>
      <c r="L188" s="119">
        <f t="shared" si="5"/>
        <v>400</v>
      </c>
    </row>
    <row r="189" spans="1:19" x14ac:dyDescent="0.3">
      <c r="B189" s="291">
        <v>34100</v>
      </c>
      <c r="C189" s="291">
        <v>22609</v>
      </c>
      <c r="D189" s="291" t="s">
        <v>267</v>
      </c>
      <c r="E189" s="282">
        <v>25000</v>
      </c>
      <c r="F189" s="255">
        <f t="shared" si="4"/>
        <v>1</v>
      </c>
      <c r="G189" t="s">
        <v>978</v>
      </c>
      <c r="H189" s="48">
        <f>IFERROR(VLOOKUP(B189&amp;C189,'C2'!$A$1:$Y$10000,5,FALSE),0)</f>
        <v>8000</v>
      </c>
      <c r="I189" s="48">
        <f>IFERROR(VLOOKUP(B189&amp;C189,'C2'!$A$1:$Y$10000,6,FALSE),0)</f>
        <v>13000</v>
      </c>
      <c r="J189" s="48">
        <f>IFERROR(VLOOKUP(B189&amp;C189,'C2'!$A$1:$Y$10000,7,FALSE),0)</f>
        <v>14627.4</v>
      </c>
      <c r="K189" s="48">
        <f>IFERROR(VLOOKUP(B189&amp;C189,'C2'!$A$1:$Y$10000,8,FALSE),0)</f>
        <v>10881.95</v>
      </c>
      <c r="L189" s="102">
        <f t="shared" si="5"/>
        <v>17000</v>
      </c>
    </row>
    <row r="190" spans="1:19" x14ac:dyDescent="0.3">
      <c r="B190" s="291">
        <v>34100</v>
      </c>
      <c r="C190" s="291">
        <v>22699</v>
      </c>
      <c r="D190" s="291" t="s">
        <v>1087</v>
      </c>
      <c r="E190" s="282">
        <v>500</v>
      </c>
      <c r="F190" s="255">
        <f t="shared" si="4"/>
        <v>1</v>
      </c>
      <c r="H190" s="48">
        <f>IFERROR(VLOOKUP(B190&amp;C190,'C2'!$A$1:$Y$10000,5,FALSE),0)</f>
        <v>0</v>
      </c>
      <c r="I190" s="48">
        <f>IFERROR(VLOOKUP(B190&amp;C190,'C2'!$A$1:$Y$10000,6,FALSE),0)</f>
        <v>0</v>
      </c>
      <c r="J190" s="48">
        <f>IFERROR(VLOOKUP(B190&amp;C190,'C2'!$A$1:$Y$10000,7,FALSE),0)</f>
        <v>0</v>
      </c>
      <c r="K190" s="48">
        <f>IFERROR(VLOOKUP(B190&amp;C190,'C2'!$A$1:$Y$10000,8,FALSE),0)</f>
        <v>0</v>
      </c>
      <c r="L190" s="102">
        <f t="shared" si="5"/>
        <v>500</v>
      </c>
    </row>
    <row r="191" spans="1:19" x14ac:dyDescent="0.3">
      <c r="B191" s="291">
        <v>34100</v>
      </c>
      <c r="C191" s="291">
        <v>22706</v>
      </c>
      <c r="D191" s="291" t="s">
        <v>760</v>
      </c>
      <c r="E191" s="282">
        <v>24000</v>
      </c>
      <c r="F191" s="255">
        <f t="shared" si="4"/>
        <v>1</v>
      </c>
      <c r="G191" s="90" t="s">
        <v>982</v>
      </c>
      <c r="H191" s="48">
        <f>IFERROR(VLOOKUP(B191&amp;C191,'C2'!$A$1:$Y$10000,5,FALSE),0)</f>
        <v>0</v>
      </c>
      <c r="I191" s="48">
        <f>IFERROR(VLOOKUP(B191&amp;C191,'C2'!$A$1:$Y$10000,6,FALSE),0)</f>
        <v>0</v>
      </c>
      <c r="J191" s="48">
        <f>IFERROR(VLOOKUP(B191&amp;C191,'C2'!$A$1:$Y$10000,7,FALSE),0)</f>
        <v>11797.5</v>
      </c>
      <c r="K191" s="48">
        <f>IFERROR(VLOOKUP(B191&amp;C191,'C2'!$A$1:$Y$10000,8,FALSE),0)</f>
        <v>11797.5</v>
      </c>
      <c r="L191" s="102">
        <f t="shared" si="5"/>
        <v>24000</v>
      </c>
    </row>
    <row r="192" spans="1:19" x14ac:dyDescent="0.3">
      <c r="B192" s="291">
        <v>34100</v>
      </c>
      <c r="C192" s="291">
        <v>22799</v>
      </c>
      <c r="D192" s="291" t="s">
        <v>1088</v>
      </c>
      <c r="E192" s="282">
        <v>1500</v>
      </c>
      <c r="F192" s="255">
        <f t="shared" si="4"/>
        <v>1</v>
      </c>
      <c r="G192" s="90"/>
      <c r="H192" s="48">
        <f>IFERROR(VLOOKUP(B192&amp;C192,'C2'!$A$1:$Y$10000,5,FALSE),0)</f>
        <v>0</v>
      </c>
      <c r="I192" s="48">
        <f>IFERROR(VLOOKUP(B192&amp;C192,'C2'!$A$1:$Y$10000,6,FALSE),0)</f>
        <v>0</v>
      </c>
      <c r="J192" s="48">
        <f>IFERROR(VLOOKUP(B192&amp;C192,'C2'!$A$1:$Y$10000,7,FALSE),0)</f>
        <v>0</v>
      </c>
      <c r="K192" s="48">
        <f>IFERROR(VLOOKUP(B192&amp;C192,'C2'!$A$1:$Y$10000,8,FALSE),0)</f>
        <v>0</v>
      </c>
      <c r="L192" s="102">
        <f t="shared" si="5"/>
        <v>1500</v>
      </c>
    </row>
    <row r="193" spans="2:12" hidden="1" x14ac:dyDescent="0.3">
      <c r="B193" s="291">
        <v>34200</v>
      </c>
      <c r="C193" s="291">
        <v>21301</v>
      </c>
      <c r="D193" s="291" t="s">
        <v>761</v>
      </c>
      <c r="E193" s="282">
        <v>0</v>
      </c>
      <c r="F193" s="255">
        <f t="shared" si="4"/>
        <v>0</v>
      </c>
      <c r="H193" s="48">
        <f>IFERROR(VLOOKUP(B193&amp;C193,'C2'!$A$1:$Y$10000,5,FALSE),0)</f>
        <v>0</v>
      </c>
      <c r="I193" s="48">
        <f>IFERROR(VLOOKUP(B193&amp;C193,'C2'!$A$1:$Y$10000,6,FALSE),0)</f>
        <v>5000</v>
      </c>
      <c r="J193" s="48">
        <f>IFERROR(VLOOKUP(B193&amp;C193,'C2'!$A$1:$Y$10000,7,FALSE),0)</f>
        <v>4455.33</v>
      </c>
      <c r="K193" s="48">
        <f>IFERROR(VLOOKUP(B193&amp;C193,'C2'!$A$1:$Y$10000,8,FALSE),0)</f>
        <v>3279.1</v>
      </c>
      <c r="L193" s="119">
        <f t="shared" si="5"/>
        <v>0</v>
      </c>
    </row>
    <row r="194" spans="2:12" x14ac:dyDescent="0.3">
      <c r="B194" s="291">
        <v>34200</v>
      </c>
      <c r="C194" s="291">
        <v>21200</v>
      </c>
      <c r="D194" s="291" t="s">
        <v>268</v>
      </c>
      <c r="E194" s="282">
        <v>45000</v>
      </c>
      <c r="F194" s="255">
        <f t="shared" si="4"/>
        <v>1</v>
      </c>
      <c r="H194" s="48">
        <f>IFERROR(VLOOKUP(B194&amp;C194,'C2'!$A$1:$Y$10000,5,FALSE),0)</f>
        <v>60000</v>
      </c>
      <c r="I194" s="48">
        <f>IFERROR(VLOOKUP(B194&amp;C194,'C2'!$A$1:$Y$10000,6,FALSE),0)</f>
        <v>110000</v>
      </c>
      <c r="J194" s="48">
        <f>IFERROR(VLOOKUP(B194&amp;C194,'C2'!$A$1:$Y$10000,7,FALSE),0)</f>
        <v>122648.15</v>
      </c>
      <c r="K194" s="48">
        <f>IFERROR(VLOOKUP(B194&amp;C194,'C2'!$A$1:$Y$10000,8,FALSE),0)</f>
        <v>121534.95</v>
      </c>
      <c r="L194" s="119">
        <f t="shared" si="5"/>
        <v>-15000</v>
      </c>
    </row>
    <row r="195" spans="2:12" x14ac:dyDescent="0.3">
      <c r="B195" s="291">
        <v>34200</v>
      </c>
      <c r="C195" s="291">
        <v>21300</v>
      </c>
      <c r="D195" s="291" t="s">
        <v>762</v>
      </c>
      <c r="E195" s="282">
        <v>1500</v>
      </c>
      <c r="F195" s="255">
        <f t="shared" si="4"/>
        <v>1</v>
      </c>
      <c r="H195" s="48">
        <f>IFERROR(VLOOKUP(B195&amp;C195,'C2'!$A$1:$Y$10000,5,FALSE),0)</f>
        <v>1500</v>
      </c>
      <c r="I195" s="48">
        <f>IFERROR(VLOOKUP(B195&amp;C195,'C2'!$A$1:$Y$10000,6,FALSE),0)</f>
        <v>1500</v>
      </c>
      <c r="J195" s="48">
        <f>IFERROR(VLOOKUP(B195&amp;C195,'C2'!$A$1:$Y$10000,7,FALSE),0)</f>
        <v>1197.9000000000001</v>
      </c>
      <c r="K195" s="48">
        <f>IFERROR(VLOOKUP(B195&amp;C195,'C2'!$A$1:$Y$10000,8,FALSE),0)</f>
        <v>1197.9000000000001</v>
      </c>
      <c r="L195" s="119">
        <f t="shared" si="5"/>
        <v>0</v>
      </c>
    </row>
    <row r="196" spans="2:12" x14ac:dyDescent="0.3">
      <c r="B196" s="291">
        <v>34200</v>
      </c>
      <c r="C196" s="291">
        <v>22100</v>
      </c>
      <c r="D196" s="291" t="s">
        <v>335</v>
      </c>
      <c r="E196" s="282">
        <v>70780.149999999994</v>
      </c>
      <c r="F196" s="255">
        <f t="shared" si="4"/>
        <v>1</v>
      </c>
      <c r="H196" s="48">
        <f>IFERROR(VLOOKUP(B196&amp;C196,'C2'!$A$1:$Y$10000,5,FALSE),0)</f>
        <v>70780.149999999994</v>
      </c>
      <c r="I196" s="48">
        <f>IFERROR(VLOOKUP(B196&amp;C196,'C2'!$A$1:$Y$10000,6,FALSE),0)</f>
        <v>70780.149999999994</v>
      </c>
      <c r="J196" s="48">
        <f>IFERROR(VLOOKUP(B196&amp;C196,'C2'!$A$1:$Y$10000,7,FALSE),0)</f>
        <v>65583.960000000006</v>
      </c>
      <c r="K196" s="48">
        <f>IFERROR(VLOOKUP(B196&amp;C196,'C2'!$A$1:$Y$10000,8,FALSE),0)</f>
        <v>65583.960000000006</v>
      </c>
      <c r="L196" s="119">
        <f t="shared" si="5"/>
        <v>0</v>
      </c>
    </row>
    <row r="197" spans="2:12" x14ac:dyDescent="0.3">
      <c r="B197" s="291">
        <v>34200</v>
      </c>
      <c r="C197" s="291">
        <v>22103</v>
      </c>
      <c r="D197" s="291" t="s">
        <v>142</v>
      </c>
      <c r="E197" s="282">
        <v>79421.100000000006</v>
      </c>
      <c r="F197" s="255">
        <f t="shared" si="4"/>
        <v>1</v>
      </c>
      <c r="H197" s="48">
        <f>IFERROR(VLOOKUP(B197&amp;C197,'C2'!$A$1:$Y$10000,5,FALSE),0)</f>
        <v>78153.78</v>
      </c>
      <c r="I197" s="48">
        <f>IFERROR(VLOOKUP(B197&amp;C197,'C2'!$A$1:$Y$10000,6,FALSE),0)</f>
        <v>78153.78</v>
      </c>
      <c r="J197" s="48">
        <f>IFERROR(VLOOKUP(B197&amp;C197,'C2'!$A$1:$Y$10000,7,FALSE),0)</f>
        <v>68072.710000000006</v>
      </c>
      <c r="K197" s="48">
        <f>IFERROR(VLOOKUP(B197&amp;C197,'C2'!$A$1:$Y$10000,8,FALSE),0)</f>
        <v>59705.52</v>
      </c>
      <c r="L197" s="119">
        <f t="shared" si="5"/>
        <v>1267.320000000007</v>
      </c>
    </row>
    <row r="198" spans="2:12" x14ac:dyDescent="0.3">
      <c r="B198" s="291">
        <v>34200</v>
      </c>
      <c r="C198" s="291">
        <v>22110</v>
      </c>
      <c r="D198" s="291" t="s">
        <v>141</v>
      </c>
      <c r="E198" s="282">
        <v>2000</v>
      </c>
      <c r="F198" s="255">
        <f t="shared" ref="F198:F244" si="6">IF(E198=0,0,1)</f>
        <v>1</v>
      </c>
      <c r="H198" s="48">
        <f>IFERROR(VLOOKUP(B198&amp;C198,'C2'!$A$1:$Y$10000,5,FALSE),0)</f>
        <v>2000</v>
      </c>
      <c r="I198" s="48">
        <f>IFERROR(VLOOKUP(B198&amp;C198,'C2'!$A$1:$Y$10000,6,FALSE),0)</f>
        <v>2000</v>
      </c>
      <c r="J198" s="48">
        <f>IFERROR(VLOOKUP(B198&amp;C198,'C2'!$A$1:$Y$10000,7,FALSE),0)</f>
        <v>2090.35</v>
      </c>
      <c r="K198" s="48">
        <f>IFERROR(VLOOKUP(B198&amp;C198,'C2'!$A$1:$Y$10000,8,FALSE),0)</f>
        <v>2090.35</v>
      </c>
      <c r="L198" s="119">
        <f t="shared" si="5"/>
        <v>0</v>
      </c>
    </row>
    <row r="199" spans="2:12" x14ac:dyDescent="0.3">
      <c r="B199" s="291">
        <v>34200</v>
      </c>
      <c r="C199" s="291">
        <v>22400</v>
      </c>
      <c r="D199" s="291" t="s">
        <v>143</v>
      </c>
      <c r="E199" s="282">
        <v>5200</v>
      </c>
      <c r="F199" s="255">
        <f t="shared" si="6"/>
        <v>1</v>
      </c>
      <c r="H199" s="48">
        <f>IFERROR(VLOOKUP(B199&amp;C199,'C2'!$A$1:$Y$10000,5,FALSE),0)</f>
        <v>5200</v>
      </c>
      <c r="I199" s="48">
        <f>IFERROR(VLOOKUP(B199&amp;C199,'C2'!$A$1:$Y$10000,6,FALSE),0)</f>
        <v>5200</v>
      </c>
      <c r="J199" s="48">
        <f>IFERROR(VLOOKUP(B199&amp;C199,'C2'!$A$1:$Y$10000,7,FALSE),0)</f>
        <v>7017.4</v>
      </c>
      <c r="K199" s="48">
        <f>IFERROR(VLOOKUP(B199&amp;C199,'C2'!$A$1:$Y$10000,8,FALSE),0)</f>
        <v>7017.4</v>
      </c>
      <c r="L199" s="119">
        <f t="shared" ref="L199:L265" si="7">E199-H199</f>
        <v>0</v>
      </c>
    </row>
    <row r="200" spans="2:12" hidden="1" x14ac:dyDescent="0.3">
      <c r="B200" s="291">
        <v>34200</v>
      </c>
      <c r="C200" s="291">
        <v>22401</v>
      </c>
      <c r="D200" s="291" t="s">
        <v>144</v>
      </c>
      <c r="E200" s="282">
        <v>0</v>
      </c>
      <c r="F200" s="255">
        <f t="shared" si="6"/>
        <v>0</v>
      </c>
      <c r="H200" s="48">
        <f>IFERROR(VLOOKUP(B200&amp;C200,'C2'!$A$1:$Y$10000,5,FALSE),0)</f>
        <v>0</v>
      </c>
      <c r="I200" s="48">
        <f>IFERROR(VLOOKUP(B200&amp;C200,'C2'!$A$1:$Y$10000,6,FALSE),0)</f>
        <v>0</v>
      </c>
      <c r="J200" s="48">
        <f>IFERROR(VLOOKUP(B200&amp;C200,'C2'!$A$1:$Y$10000,7,FALSE),0)</f>
        <v>0</v>
      </c>
      <c r="K200" s="48">
        <f>IFERROR(VLOOKUP(B200&amp;C200,'C2'!$A$1:$Y$10000,8,FALSE),0)</f>
        <v>0</v>
      </c>
      <c r="L200" s="119">
        <f t="shared" si="7"/>
        <v>0</v>
      </c>
    </row>
    <row r="201" spans="2:12" x14ac:dyDescent="0.3">
      <c r="B201" s="291">
        <v>34200</v>
      </c>
      <c r="C201" s="291">
        <v>22700</v>
      </c>
      <c r="D201" s="291" t="s">
        <v>355</v>
      </c>
      <c r="E201" s="282">
        <v>22000</v>
      </c>
      <c r="F201" s="255">
        <f t="shared" si="6"/>
        <v>1</v>
      </c>
      <c r="H201" s="48">
        <f>IFERROR(VLOOKUP(B201&amp;C201,'C2'!$A$1:$Y$10000,5,FALSE),0)</f>
        <v>3000</v>
      </c>
      <c r="I201" s="48">
        <f>IFERROR(VLOOKUP(B201&amp;C201,'C2'!$A$1:$Y$10000,6,FALSE),0)</f>
        <v>3000</v>
      </c>
      <c r="J201" s="48">
        <f>IFERROR(VLOOKUP(B201&amp;C201,'C2'!$A$1:$Y$10000,7,FALSE),0)</f>
        <v>1981.98</v>
      </c>
      <c r="K201" s="48">
        <f>IFERROR(VLOOKUP(B201&amp;C201,'C2'!$A$1:$Y$10000,8,FALSE),0)</f>
        <v>1981.98</v>
      </c>
      <c r="L201" s="102">
        <f t="shared" si="7"/>
        <v>19000</v>
      </c>
    </row>
    <row r="202" spans="2:12" x14ac:dyDescent="0.3">
      <c r="B202" s="291">
        <v>43000</v>
      </c>
      <c r="C202" s="291">
        <v>22706</v>
      </c>
      <c r="D202" s="291" t="s">
        <v>1085</v>
      </c>
      <c r="E202" s="282">
        <v>3000</v>
      </c>
      <c r="F202" s="255">
        <f t="shared" si="6"/>
        <v>1</v>
      </c>
      <c r="H202" s="48">
        <f>IFERROR(VLOOKUP(B202&amp;C202,'C2'!$A$1:$Y$10000,5,FALSE),0)</f>
        <v>0</v>
      </c>
      <c r="I202" s="48">
        <f>IFERROR(VLOOKUP(B202&amp;C202,'C2'!$A$1:$Y$10000,6,FALSE),0)</f>
        <v>5000</v>
      </c>
      <c r="J202" s="48">
        <f>IFERROR(VLOOKUP(B202&amp;C202,'C2'!$A$1:$Y$10000,7,FALSE),0)</f>
        <v>6050</v>
      </c>
      <c r="K202" s="48">
        <f>IFERROR(VLOOKUP(B202&amp;C202,'C2'!$A$1:$Y$10000,8,FALSE),0)</f>
        <v>6050</v>
      </c>
      <c r="L202" s="102">
        <f t="shared" si="7"/>
        <v>3000</v>
      </c>
    </row>
    <row r="203" spans="2:12" x14ac:dyDescent="0.3">
      <c r="B203" s="291">
        <v>43000</v>
      </c>
      <c r="C203" s="291">
        <v>20800</v>
      </c>
      <c r="D203" s="291" t="s">
        <v>356</v>
      </c>
      <c r="E203" s="282">
        <v>6500</v>
      </c>
      <c r="F203" s="255">
        <f t="shared" si="6"/>
        <v>1</v>
      </c>
      <c r="H203" s="48">
        <f>IFERROR(VLOOKUP(B203&amp;C203,'C2'!$A$1:$Y$10000,5,FALSE),0)</f>
        <v>10000</v>
      </c>
      <c r="I203" s="48">
        <f>IFERROR(VLOOKUP(B203&amp;C203,'C2'!$A$1:$Y$10000,6,FALSE),0)</f>
        <v>10000</v>
      </c>
      <c r="J203" s="48">
        <f>IFERROR(VLOOKUP(B203&amp;C203,'C2'!$A$1:$Y$10000,7,FALSE),0)</f>
        <v>6310.15</v>
      </c>
      <c r="K203" s="48">
        <f>IFERROR(VLOOKUP(B203&amp;C203,'C2'!$A$1:$Y$10000,8,FALSE),0)</f>
        <v>6310.15</v>
      </c>
      <c r="L203" s="119">
        <f t="shared" si="7"/>
        <v>-3500</v>
      </c>
    </row>
    <row r="204" spans="2:12" x14ac:dyDescent="0.3">
      <c r="B204" s="291">
        <v>43000</v>
      </c>
      <c r="C204" s="291">
        <v>22602</v>
      </c>
      <c r="D204" s="291" t="s">
        <v>269</v>
      </c>
      <c r="E204" s="282">
        <v>6300</v>
      </c>
      <c r="F204" s="255">
        <f t="shared" si="6"/>
        <v>1</v>
      </c>
      <c r="H204" s="48">
        <f>IFERROR(VLOOKUP(B204&amp;C204,'C2'!$A$1:$Y$10000,5,FALSE),0)</f>
        <v>3000</v>
      </c>
      <c r="I204" s="48">
        <f>IFERROR(VLOOKUP(B204&amp;C204,'C2'!$A$1:$Y$10000,6,FALSE),0)</f>
        <v>3000</v>
      </c>
      <c r="J204" s="48">
        <f>IFERROR(VLOOKUP(B204&amp;C204,'C2'!$A$1:$Y$10000,7,FALSE),0)</f>
        <v>1292.8900000000001</v>
      </c>
      <c r="K204" s="48">
        <f>IFERROR(VLOOKUP(B204&amp;C204,'C2'!$A$1:$Y$10000,8,FALSE),0)</f>
        <v>1292.8900000000001</v>
      </c>
      <c r="L204" s="119">
        <f t="shared" si="7"/>
        <v>3300</v>
      </c>
    </row>
    <row r="205" spans="2:12" x14ac:dyDescent="0.3">
      <c r="B205" s="291">
        <v>43000</v>
      </c>
      <c r="C205" s="291">
        <v>22699</v>
      </c>
      <c r="D205" s="291" t="s">
        <v>145</v>
      </c>
      <c r="E205" s="282">
        <v>10500</v>
      </c>
      <c r="F205" s="255">
        <f t="shared" si="6"/>
        <v>1</v>
      </c>
      <c r="G205" s="90" t="s">
        <v>974</v>
      </c>
      <c r="H205" s="48">
        <f>IFERROR(VLOOKUP(B205&amp;C205,'C2'!$A$1:$Y$10000,5,FALSE),0)</f>
        <v>5000</v>
      </c>
      <c r="I205" s="48">
        <f>IFERROR(VLOOKUP(B205&amp;C205,'C2'!$A$1:$Y$10000,6,FALSE),0)</f>
        <v>5000</v>
      </c>
      <c r="J205" s="48">
        <f>IFERROR(VLOOKUP(B205&amp;C205,'C2'!$A$1:$Y$10000,7,FALSE),0)</f>
        <v>5456.4</v>
      </c>
      <c r="K205" s="48">
        <f>IFERROR(VLOOKUP(B205&amp;C205,'C2'!$A$1:$Y$10000,8,FALSE),0)</f>
        <v>5222.1000000000004</v>
      </c>
      <c r="L205" s="102">
        <f t="shared" si="7"/>
        <v>5500</v>
      </c>
    </row>
    <row r="206" spans="2:12" x14ac:dyDescent="0.3">
      <c r="B206" s="291">
        <v>43000</v>
      </c>
      <c r="C206" s="291">
        <v>22799</v>
      </c>
      <c r="D206" s="291" t="s">
        <v>146</v>
      </c>
      <c r="E206" s="282">
        <v>5000</v>
      </c>
      <c r="F206" s="255">
        <f t="shared" si="6"/>
        <v>1</v>
      </c>
      <c r="H206" s="48">
        <f>IFERROR(VLOOKUP(B206&amp;C206,'C2'!$A$1:$Y$10000,5,FALSE),0)</f>
        <v>10000</v>
      </c>
      <c r="I206" s="48">
        <f>IFERROR(VLOOKUP(B206&amp;C206,'C2'!$A$1:$Y$10000,6,FALSE),0)</f>
        <v>10000</v>
      </c>
      <c r="J206" s="48">
        <f>IFERROR(VLOOKUP(B206&amp;C206,'C2'!$A$1:$Y$10000,7,FALSE),0)</f>
        <v>22992.42</v>
      </c>
      <c r="K206" s="48">
        <f>IFERROR(VLOOKUP(B206&amp;C206,'C2'!$A$1:$Y$10000,8,FALSE),0)</f>
        <v>22388.93</v>
      </c>
      <c r="L206" s="119">
        <f t="shared" si="7"/>
        <v>-5000</v>
      </c>
    </row>
    <row r="207" spans="2:12" hidden="1" x14ac:dyDescent="0.3">
      <c r="B207" s="291">
        <v>43200</v>
      </c>
      <c r="C207" s="291">
        <v>22602</v>
      </c>
      <c r="D207" s="291" t="s">
        <v>1296</v>
      </c>
      <c r="E207" s="282">
        <v>0</v>
      </c>
      <c r="F207" s="255">
        <f t="shared" si="6"/>
        <v>0</v>
      </c>
      <c r="H207" s="48">
        <f>IFERROR(VLOOKUP(B207&amp;C207,'C2'!$A$1:$Y$10000,5,FALSE),0)</f>
        <v>0</v>
      </c>
      <c r="I207" s="48">
        <f>IFERROR(VLOOKUP(B207&amp;C207,'C2'!$A$1:$Y$10000,6,FALSE),0)</f>
        <v>4015.12</v>
      </c>
      <c r="J207" s="48">
        <f>IFERROR(VLOOKUP(B207&amp;C207,'C2'!$A$1:$Y$10000,7,FALSE),0)</f>
        <v>4015</v>
      </c>
      <c r="K207" s="48">
        <f>IFERROR(VLOOKUP(B207&amp;C207,'C2'!$A$1:$Y$10000,8,FALSE),0)</f>
        <v>4015</v>
      </c>
      <c r="L207" s="119">
        <f t="shared" si="7"/>
        <v>0</v>
      </c>
    </row>
    <row r="208" spans="2:12" x14ac:dyDescent="0.3">
      <c r="B208" s="291">
        <v>46200</v>
      </c>
      <c r="C208" s="291">
        <v>22105</v>
      </c>
      <c r="D208" s="291" t="s">
        <v>1086</v>
      </c>
      <c r="E208" s="282">
        <v>1650</v>
      </c>
      <c r="F208" s="255">
        <f t="shared" si="6"/>
        <v>1</v>
      </c>
      <c r="G208" s="117" t="s">
        <v>1078</v>
      </c>
      <c r="H208" s="48">
        <f>IFERROR(VLOOKUP(B208&amp;C208,'C2'!$A$1:$Y$10000,5,FALSE),0)</f>
        <v>0</v>
      </c>
      <c r="I208" s="48">
        <f>IFERROR(VLOOKUP(B208&amp;C208,'C2'!$A$1:$Y$10000,6,FALSE),0)</f>
        <v>0</v>
      </c>
      <c r="J208" s="48">
        <f>IFERROR(VLOOKUP(B208&amp;C208,'C2'!$A$1:$Y$10000,7,FALSE),0)</f>
        <v>0</v>
      </c>
      <c r="K208" s="48">
        <f>IFERROR(VLOOKUP(B208&amp;C208,'C2'!$A$1:$Y$10000,8,FALSE),0)</f>
        <v>0</v>
      </c>
      <c r="L208" s="102">
        <f t="shared" si="7"/>
        <v>1650</v>
      </c>
    </row>
    <row r="209" spans="1:12" hidden="1" x14ac:dyDescent="0.3">
      <c r="B209" s="291">
        <v>46200</v>
      </c>
      <c r="C209" s="291">
        <v>22199</v>
      </c>
      <c r="D209" s="291" t="s">
        <v>1077</v>
      </c>
      <c r="E209" s="282">
        <v>0</v>
      </c>
      <c r="F209" s="255">
        <f t="shared" si="6"/>
        <v>0</v>
      </c>
      <c r="H209" s="48">
        <f>IFERROR(VLOOKUP(B209&amp;C209,'C2'!$A$1:$Y$10000,5,FALSE),0)</f>
        <v>0</v>
      </c>
      <c r="I209" s="48">
        <f>IFERROR(VLOOKUP(B209&amp;C209,'C2'!$A$1:$Y$10000,6,FALSE),0)</f>
        <v>150</v>
      </c>
      <c r="J209" s="48">
        <f>IFERROR(VLOOKUP(B209&amp;C209,'C2'!$A$1:$Y$10000,7,FALSE),0)</f>
        <v>146.5</v>
      </c>
      <c r="K209" s="48">
        <f>IFERROR(VLOOKUP(B209&amp;C209,'C2'!$A$1:$Y$10000,8,FALSE),0)</f>
        <v>146.5</v>
      </c>
      <c r="L209" s="119">
        <f t="shared" si="7"/>
        <v>0</v>
      </c>
    </row>
    <row r="210" spans="1:12" x14ac:dyDescent="0.3">
      <c r="B210" s="291">
        <v>46200</v>
      </c>
      <c r="C210" s="291">
        <v>22602</v>
      </c>
      <c r="D210" s="291" t="s">
        <v>765</v>
      </c>
      <c r="E210" s="282">
        <v>1500</v>
      </c>
      <c r="F210" s="255">
        <f t="shared" si="6"/>
        <v>1</v>
      </c>
      <c r="G210" s="117" t="s">
        <v>1075</v>
      </c>
      <c r="H210" s="48">
        <f>IFERROR(VLOOKUP(B210&amp;C210,'C2'!$A$1:$Y$10000,5,FALSE),0)</f>
        <v>0</v>
      </c>
      <c r="I210" s="48">
        <f>IFERROR(VLOOKUP(B210&amp;C210,'C2'!$A$1:$Y$10000,6,FALSE),0)</f>
        <v>9000</v>
      </c>
      <c r="J210" s="48">
        <f>IFERROR(VLOOKUP(B210&amp;C210,'C2'!$A$1:$Y$10000,7,FALSE),0)</f>
        <v>1857.96</v>
      </c>
      <c r="K210" s="48">
        <f>IFERROR(VLOOKUP(B210&amp;C210,'C2'!$A$1:$Y$10000,8,FALSE),0)</f>
        <v>1434.46</v>
      </c>
      <c r="L210" s="102">
        <f t="shared" si="7"/>
        <v>1500</v>
      </c>
    </row>
    <row r="211" spans="1:12" hidden="1" x14ac:dyDescent="0.3">
      <c r="B211" s="291">
        <v>46200</v>
      </c>
      <c r="C211" s="291">
        <v>22707</v>
      </c>
      <c r="D211" s="291" t="s">
        <v>766</v>
      </c>
      <c r="E211" s="282">
        <v>0</v>
      </c>
      <c r="F211" s="255">
        <f t="shared" si="6"/>
        <v>0</v>
      </c>
      <c r="G211" s="117"/>
      <c r="H211" s="48">
        <f>IFERROR(VLOOKUP(B211&amp;C211,'C2'!$A$1:$Y$10000,5,FALSE),0)</f>
        <v>0</v>
      </c>
      <c r="I211" s="48">
        <f>IFERROR(VLOOKUP(B211&amp;C211,'C2'!$A$1:$Y$10000,6,FALSE),0)</f>
        <v>2000</v>
      </c>
      <c r="J211" s="48">
        <f>IFERROR(VLOOKUP(B211&amp;C211,'C2'!$A$1:$Y$10000,7,FALSE),0)</f>
        <v>0</v>
      </c>
      <c r="K211" s="48">
        <f>IFERROR(VLOOKUP(B211&amp;C211,'C2'!$A$1:$Y$10000,8,FALSE),0)</f>
        <v>0</v>
      </c>
      <c r="L211" s="102">
        <f t="shared" si="7"/>
        <v>0</v>
      </c>
    </row>
    <row r="212" spans="1:12" x14ac:dyDescent="0.3">
      <c r="B212" s="291">
        <v>46200</v>
      </c>
      <c r="C212" s="291">
        <v>22798</v>
      </c>
      <c r="D212" s="291" t="s">
        <v>1074</v>
      </c>
      <c r="E212" s="282">
        <v>14000</v>
      </c>
      <c r="F212" s="255">
        <f t="shared" si="6"/>
        <v>1</v>
      </c>
      <c r="G212" s="117" t="s">
        <v>1076</v>
      </c>
      <c r="H212" s="48">
        <f>IFERROR(VLOOKUP(B212&amp;C212,'C2'!$A$1:$Y$10000,5,FALSE),0)</f>
        <v>0</v>
      </c>
      <c r="I212" s="48">
        <f>IFERROR(VLOOKUP(B212&amp;C212,'C2'!$A$1:$Y$10000,6,FALSE),0)</f>
        <v>0</v>
      </c>
      <c r="J212" s="48">
        <f>IFERROR(VLOOKUP(B212&amp;C212,'C2'!$A$1:$Y$10000,7,FALSE),0)</f>
        <v>0</v>
      </c>
      <c r="K212" s="48">
        <f>IFERROR(VLOOKUP(B212&amp;C212,'C2'!$A$1:$Y$10000,8,FALSE),0)</f>
        <v>0</v>
      </c>
      <c r="L212" s="102">
        <f t="shared" si="7"/>
        <v>14000</v>
      </c>
    </row>
    <row r="213" spans="1:12" x14ac:dyDescent="0.3">
      <c r="B213" s="291">
        <v>46200</v>
      </c>
      <c r="C213" s="291">
        <v>22799</v>
      </c>
      <c r="D213" s="291" t="s">
        <v>1073</v>
      </c>
      <c r="E213" s="282">
        <v>2000</v>
      </c>
      <c r="F213" s="255">
        <f t="shared" si="6"/>
        <v>1</v>
      </c>
      <c r="G213" s="118" t="s">
        <v>1079</v>
      </c>
      <c r="H213" s="48">
        <f>IFERROR(VLOOKUP(B213&amp;C213,'C2'!$A$1:$Y$10000,5,FALSE),0)</f>
        <v>0</v>
      </c>
      <c r="I213" s="48">
        <f>IFERROR(VLOOKUP(B213&amp;C213,'C2'!$A$1:$Y$10000,6,FALSE),0)</f>
        <v>25094.76</v>
      </c>
      <c r="J213" s="48">
        <f>IFERROR(VLOOKUP(B213&amp;C213,'C2'!$A$1:$Y$10000,7,FALSE),0)</f>
        <v>24500.49</v>
      </c>
      <c r="K213" s="48">
        <f>IFERROR(VLOOKUP(B213&amp;C213,'C2'!$A$1:$Y$10000,8,FALSE),0)</f>
        <v>24500.49</v>
      </c>
      <c r="L213" s="102">
        <f t="shared" si="7"/>
        <v>2000</v>
      </c>
    </row>
    <row r="214" spans="1:12" hidden="1" x14ac:dyDescent="0.3">
      <c r="B214" s="291">
        <v>46200</v>
      </c>
      <c r="C214" s="291">
        <v>23300</v>
      </c>
      <c r="D214" s="291" t="s">
        <v>1315</v>
      </c>
      <c r="E214" s="282">
        <v>0</v>
      </c>
      <c r="F214" s="255">
        <f t="shared" si="6"/>
        <v>0</v>
      </c>
      <c r="H214" s="48">
        <f>IFERROR(VLOOKUP(B214&amp;C214,'C2'!$A$1:$Y$10000,5,FALSE),0)</f>
        <v>0</v>
      </c>
      <c r="I214" s="48">
        <f>IFERROR(VLOOKUP(B214&amp;C214,'C2'!$A$1:$Y$10000,6,FALSE),0)</f>
        <v>0</v>
      </c>
      <c r="J214" s="48">
        <f>IFERROR(VLOOKUP(B214&amp;C214,'C2'!$A$1:$Y$10000,7,FALSE),0)</f>
        <v>1849.64</v>
      </c>
      <c r="K214" s="48">
        <f>IFERROR(VLOOKUP(B214&amp;C214,'C2'!$A$1:$Y$10000,8,FALSE),0)</f>
        <v>1849.64</v>
      </c>
      <c r="L214" s="119">
        <f t="shared" si="7"/>
        <v>0</v>
      </c>
    </row>
    <row r="215" spans="1:12" x14ac:dyDescent="0.3">
      <c r="B215" s="291">
        <v>46200</v>
      </c>
      <c r="C215" s="291">
        <v>22706</v>
      </c>
      <c r="D215" s="291" t="s">
        <v>1314</v>
      </c>
      <c r="E215" s="282">
        <v>19000</v>
      </c>
      <c r="F215" s="255">
        <f t="shared" si="6"/>
        <v>1</v>
      </c>
      <c r="H215" s="48">
        <f>IFERROR(VLOOKUP(B215&amp;C215,'C2'!$A$1:$Y$10000,5,FALSE),0)</f>
        <v>24200</v>
      </c>
      <c r="I215" s="48">
        <f>IFERROR(VLOOKUP(B215&amp;C215,'C2'!$A$1:$Y$10000,6,FALSE),0)</f>
        <v>41253.03</v>
      </c>
      <c r="J215" s="48">
        <f>IFERROR(VLOOKUP(B215&amp;C215,'C2'!$A$1:$Y$10000,7,FALSE),0)</f>
        <v>17053.03</v>
      </c>
      <c r="K215" s="48">
        <f>IFERROR(VLOOKUP(B215&amp;C215,'C2'!$A$1:$Y$10000,8,FALSE),0)</f>
        <v>17053.03</v>
      </c>
      <c r="L215" s="119">
        <f t="shared" si="7"/>
        <v>-5200</v>
      </c>
    </row>
    <row r="216" spans="1:12" x14ac:dyDescent="0.3">
      <c r="B216" s="291">
        <v>49100</v>
      </c>
      <c r="C216" s="291">
        <v>22602</v>
      </c>
      <c r="D216" s="291" t="s">
        <v>270</v>
      </c>
      <c r="E216" s="282">
        <v>8000</v>
      </c>
      <c r="F216" s="255">
        <f t="shared" si="6"/>
        <v>1</v>
      </c>
      <c r="H216" s="48">
        <f>IFERROR(VLOOKUP(B216&amp;C216,'C2'!$A$1:$Y$10000,5,FALSE),0)</f>
        <v>4000</v>
      </c>
      <c r="I216" s="48">
        <f>IFERROR(VLOOKUP(B216&amp;C216,'C2'!$A$1:$Y$10000,6,FALSE),0)</f>
        <v>4000</v>
      </c>
      <c r="J216" s="48">
        <f>IFERROR(VLOOKUP(B216&amp;C216,'C2'!$A$1:$Y$10000,7,FALSE),0)</f>
        <v>0</v>
      </c>
      <c r="K216" s="48">
        <f>IFERROR(VLOOKUP(B216&amp;C216,'C2'!$A$1:$Y$10000,8,FALSE),0)</f>
        <v>0</v>
      </c>
      <c r="L216" s="119">
        <f t="shared" si="7"/>
        <v>4000</v>
      </c>
    </row>
    <row r="217" spans="1:12" x14ac:dyDescent="0.3">
      <c r="B217" s="291">
        <v>49100</v>
      </c>
      <c r="C217" s="291">
        <v>22699</v>
      </c>
      <c r="D217" s="291" t="s">
        <v>89</v>
      </c>
      <c r="E217" s="282">
        <v>3000</v>
      </c>
      <c r="F217" s="255">
        <f t="shared" si="6"/>
        <v>1</v>
      </c>
      <c r="H217" s="48">
        <f>IFERROR(VLOOKUP(B217&amp;C217,'C2'!$A$1:$Y$10000,5,FALSE),0)</f>
        <v>3000</v>
      </c>
      <c r="I217" s="48">
        <f>IFERROR(VLOOKUP(B217&amp;C217,'C2'!$A$1:$Y$10000,6,FALSE),0)</f>
        <v>3000</v>
      </c>
      <c r="J217" s="48">
        <f>IFERROR(VLOOKUP(B217&amp;C217,'C2'!$A$1:$Y$10000,7,FALSE),0)</f>
        <v>0</v>
      </c>
      <c r="K217" s="48">
        <f>IFERROR(VLOOKUP(B217&amp;C217,'C2'!$A$1:$Y$10000,8,FALSE),0)</f>
        <v>0</v>
      </c>
      <c r="L217" s="119">
        <f t="shared" si="7"/>
        <v>0</v>
      </c>
    </row>
    <row r="218" spans="1:12" x14ac:dyDescent="0.3">
      <c r="B218" s="291">
        <v>49100</v>
      </c>
      <c r="C218" s="291">
        <v>22799</v>
      </c>
      <c r="D218" s="291" t="s">
        <v>90</v>
      </c>
      <c r="E218" s="282">
        <v>8000</v>
      </c>
      <c r="F218" s="255">
        <f t="shared" si="6"/>
        <v>1</v>
      </c>
      <c r="H218" s="48">
        <f>IFERROR(VLOOKUP(B218&amp;C218,'C2'!$A$1:$Y$10000,5,FALSE),0)</f>
        <v>8000</v>
      </c>
      <c r="I218" s="48">
        <f>IFERROR(VLOOKUP(B218&amp;C218,'C2'!$A$1:$Y$10000,6,FALSE),0)</f>
        <v>15946.97</v>
      </c>
      <c r="J218" s="48">
        <f>IFERROR(VLOOKUP(B218&amp;C218,'C2'!$A$1:$Y$10000,7,FALSE),0)</f>
        <v>13310</v>
      </c>
      <c r="K218" s="48">
        <f>IFERROR(VLOOKUP(B218&amp;C218,'C2'!$A$1:$Y$10000,8,FALSE),0)</f>
        <v>13310</v>
      </c>
      <c r="L218" s="119">
        <f t="shared" si="7"/>
        <v>0</v>
      </c>
    </row>
    <row r="219" spans="1:12" x14ac:dyDescent="0.3">
      <c r="B219" s="291">
        <v>49200</v>
      </c>
      <c r="C219" s="291">
        <v>21600</v>
      </c>
      <c r="D219" s="291" t="s">
        <v>769</v>
      </c>
      <c r="E219" s="282">
        <v>33800</v>
      </c>
      <c r="F219" s="255">
        <f t="shared" si="6"/>
        <v>1</v>
      </c>
      <c r="H219" s="48">
        <f>IFERROR(VLOOKUP(B219&amp;C219,'C2'!$A$1:$Y$10000,5,FALSE),0)</f>
        <v>33800</v>
      </c>
      <c r="I219" s="48">
        <f>IFERROR(VLOOKUP(B219&amp;C219,'C2'!$A$1:$Y$10000,6,FALSE),0)</f>
        <v>33800</v>
      </c>
      <c r="J219" s="48">
        <f>IFERROR(VLOOKUP(B219&amp;C219,'C2'!$A$1:$Y$10000,7,FALSE),0)</f>
        <v>29995.9</v>
      </c>
      <c r="K219" s="48">
        <f>IFERROR(VLOOKUP(B219&amp;C219,'C2'!$A$1:$Y$10000,8,FALSE),0)</f>
        <v>29995.9</v>
      </c>
      <c r="L219" s="119">
        <f t="shared" si="7"/>
        <v>0</v>
      </c>
    </row>
    <row r="220" spans="1:12" x14ac:dyDescent="0.3">
      <c r="B220" s="291">
        <v>91200</v>
      </c>
      <c r="C220" s="291">
        <v>23000</v>
      </c>
      <c r="D220" s="291" t="s">
        <v>272</v>
      </c>
      <c r="E220" s="282">
        <v>500</v>
      </c>
      <c r="F220" s="255">
        <f t="shared" si="6"/>
        <v>1</v>
      </c>
      <c r="H220" s="48">
        <f>IFERROR(VLOOKUP(B220&amp;C220,'C2'!$A$1:$Y$10000,5,FALSE),0)</f>
        <v>500</v>
      </c>
      <c r="I220" s="48">
        <f>IFERROR(VLOOKUP(B220&amp;C220,'C2'!$A$1:$Y$10000,6,FALSE),0)</f>
        <v>500</v>
      </c>
      <c r="J220" s="48">
        <f>IFERROR(VLOOKUP(B220&amp;C220,'C2'!$A$1:$Y$10000,7,FALSE),0)</f>
        <v>435.83</v>
      </c>
      <c r="K220" s="48">
        <f>IFERROR(VLOOKUP(B220&amp;C220,'C2'!$A$1:$Y$10000,8,FALSE),0)</f>
        <v>435.83</v>
      </c>
      <c r="L220" s="119">
        <f t="shared" si="7"/>
        <v>0</v>
      </c>
    </row>
    <row r="221" spans="1:12" x14ac:dyDescent="0.3">
      <c r="B221" s="291">
        <v>91200</v>
      </c>
      <c r="C221" s="291">
        <v>23100</v>
      </c>
      <c r="D221" s="291" t="s">
        <v>273</v>
      </c>
      <c r="E221" s="282">
        <v>200</v>
      </c>
      <c r="F221" s="255">
        <f t="shared" si="6"/>
        <v>1</v>
      </c>
      <c r="H221" s="48">
        <f>IFERROR(VLOOKUP(B221&amp;C221,'C2'!$A$1:$Y$10000,5,FALSE),0)</f>
        <v>200</v>
      </c>
      <c r="I221" s="48">
        <f>IFERROR(VLOOKUP(B221&amp;C221,'C2'!$A$1:$Y$10000,6,FALSE),0)</f>
        <v>200</v>
      </c>
      <c r="J221" s="48">
        <f>IFERROR(VLOOKUP(B221&amp;C221,'C2'!$A$1:$Y$10000,7,FALSE),0)</f>
        <v>946.56</v>
      </c>
      <c r="K221" s="48">
        <f>IFERROR(VLOOKUP(B221&amp;C221,'C2'!$A$1:$Y$10000,8,FALSE),0)</f>
        <v>946.56</v>
      </c>
      <c r="L221" s="119">
        <f t="shared" si="7"/>
        <v>0</v>
      </c>
    </row>
    <row r="222" spans="1:12" x14ac:dyDescent="0.3">
      <c r="A222" s="2"/>
      <c r="B222" s="291">
        <v>91200</v>
      </c>
      <c r="C222" s="291">
        <v>22601</v>
      </c>
      <c r="D222" s="291" t="s">
        <v>271</v>
      </c>
      <c r="E222" s="282">
        <v>5000</v>
      </c>
      <c r="F222" s="255">
        <f t="shared" si="6"/>
        <v>1</v>
      </c>
      <c r="H222" s="48">
        <f>IFERROR(VLOOKUP(B222&amp;C222,'C2'!$A$1:$Y$10000,5,FALSE),0)</f>
        <v>5000</v>
      </c>
      <c r="I222" s="48">
        <f>IFERROR(VLOOKUP(B222&amp;C222,'C2'!$A$1:$Y$10000,6,FALSE),0)</f>
        <v>5000</v>
      </c>
      <c r="J222" s="48">
        <f>IFERROR(VLOOKUP(B222&amp;C222,'C2'!$A$1:$Y$10000,7,FALSE),0)</f>
        <v>6691.89</v>
      </c>
      <c r="K222" s="48">
        <f>IFERROR(VLOOKUP(B222&amp;C222,'C2'!$A$1:$Y$10000,8,FALSE),0)</f>
        <v>6483.15</v>
      </c>
      <c r="L222" s="119">
        <f t="shared" si="7"/>
        <v>0</v>
      </c>
    </row>
    <row r="223" spans="1:12" x14ac:dyDescent="0.3">
      <c r="B223" s="291">
        <v>91200</v>
      </c>
      <c r="C223" s="291">
        <v>23300</v>
      </c>
      <c r="D223" s="291" t="s">
        <v>274</v>
      </c>
      <c r="E223" s="282">
        <v>41000</v>
      </c>
      <c r="F223" s="255">
        <f t="shared" si="6"/>
        <v>1</v>
      </c>
      <c r="H223" s="48">
        <f>IFERROR(VLOOKUP(B223&amp;C223,'C2'!$A$1:$Y$10000,5,FALSE),0)</f>
        <v>41000</v>
      </c>
      <c r="I223" s="48">
        <f>IFERROR(VLOOKUP(B223&amp;C223,'C2'!$A$1:$Y$10000,6,FALSE),0)</f>
        <v>41000</v>
      </c>
      <c r="J223" s="48">
        <f>IFERROR(VLOOKUP(B223&amp;C223,'C2'!$A$1:$Y$10000,7,FALSE),0)</f>
        <v>49507.199999999997</v>
      </c>
      <c r="K223" s="48">
        <f>IFERROR(VLOOKUP(B223&amp;C223,'C2'!$A$1:$Y$10000,8,FALSE),0)</f>
        <v>49507.199999999997</v>
      </c>
      <c r="L223" s="119">
        <f t="shared" si="7"/>
        <v>0</v>
      </c>
    </row>
    <row r="224" spans="1:12" hidden="1" x14ac:dyDescent="0.3">
      <c r="B224" s="291">
        <v>92000</v>
      </c>
      <c r="C224" s="291">
        <v>22601</v>
      </c>
      <c r="D224" s="291" t="s">
        <v>1318</v>
      </c>
      <c r="E224" s="282">
        <v>0</v>
      </c>
      <c r="F224" s="255">
        <f t="shared" si="6"/>
        <v>0</v>
      </c>
      <c r="H224" s="48">
        <f>IFERROR(VLOOKUP(B224&amp;C224,'C2'!$A$1:$Y$10000,5,FALSE),0)</f>
        <v>0</v>
      </c>
      <c r="I224" s="48">
        <f>IFERROR(VLOOKUP(B224&amp;C224,'C2'!$A$1:$Y$10000,6,FALSE),0)</f>
        <v>0</v>
      </c>
      <c r="J224" s="48">
        <f>IFERROR(VLOOKUP(B224&amp;C224,'C2'!$A$1:$Y$10000,7,FALSE),0)</f>
        <v>3026.95</v>
      </c>
      <c r="K224" s="48">
        <f>IFERROR(VLOOKUP(B224&amp;C224,'C2'!$A$1:$Y$10000,8,FALSE),0)</f>
        <v>2922.95</v>
      </c>
      <c r="L224" s="119">
        <f t="shared" si="7"/>
        <v>0</v>
      </c>
    </row>
    <row r="225" spans="2:12" x14ac:dyDescent="0.3">
      <c r="B225" s="291">
        <v>92000</v>
      </c>
      <c r="C225" s="291">
        <v>20300</v>
      </c>
      <c r="D225" s="291" t="s">
        <v>1319</v>
      </c>
      <c r="E225" s="282">
        <v>8750</v>
      </c>
      <c r="F225" s="255">
        <f t="shared" si="6"/>
        <v>1</v>
      </c>
      <c r="H225" s="48">
        <f>IFERROR(VLOOKUP(B225&amp;C225,'C2'!$A$1:$Y$10000,5,FALSE),0)</f>
        <v>8750</v>
      </c>
      <c r="I225" s="48">
        <f>IFERROR(VLOOKUP(B225&amp;C225,'C2'!$A$1:$Y$10000,6,FALSE),0)</f>
        <v>8750</v>
      </c>
      <c r="J225" s="48">
        <f>IFERROR(VLOOKUP(B225&amp;C225,'C2'!$A$1:$Y$10000,7,FALSE),0)</f>
        <v>0</v>
      </c>
      <c r="K225" s="48">
        <f>IFERROR(VLOOKUP(B225&amp;C225,'C2'!$A$1:$Y$10000,8,FALSE),0)</f>
        <v>0</v>
      </c>
      <c r="L225" s="119">
        <f t="shared" si="7"/>
        <v>0</v>
      </c>
    </row>
    <row r="226" spans="2:12" x14ac:dyDescent="0.3">
      <c r="B226" s="291">
        <v>92000</v>
      </c>
      <c r="C226" s="291">
        <v>20600</v>
      </c>
      <c r="D226" s="291" t="s">
        <v>1320</v>
      </c>
      <c r="E226" s="282">
        <v>5000</v>
      </c>
      <c r="F226" s="255">
        <f t="shared" si="6"/>
        <v>1</v>
      </c>
      <c r="H226" s="48">
        <f>IFERROR(VLOOKUP(B226&amp;C226,'C2'!$A$1:$Y$10000,5,FALSE),0)</f>
        <v>5000</v>
      </c>
      <c r="I226" s="48">
        <f>IFERROR(VLOOKUP(B226&amp;C226,'C2'!$A$1:$Y$10000,6,FALSE),0)</f>
        <v>5000</v>
      </c>
      <c r="J226" s="48">
        <f>IFERROR(VLOOKUP(B226&amp;C226,'C2'!$A$1:$Y$10000,7,FALSE),0)</f>
        <v>0</v>
      </c>
      <c r="K226" s="48">
        <f>IFERROR(VLOOKUP(B226&amp;C226,'C2'!$A$1:$Y$10000,8,FALSE),0)</f>
        <v>0</v>
      </c>
      <c r="L226" s="119">
        <f t="shared" si="7"/>
        <v>0</v>
      </c>
    </row>
    <row r="227" spans="2:12" x14ac:dyDescent="0.3">
      <c r="B227" s="291">
        <v>92000</v>
      </c>
      <c r="C227" s="291">
        <v>21200</v>
      </c>
      <c r="D227" s="291" t="s">
        <v>1321</v>
      </c>
      <c r="E227" s="282">
        <v>9000</v>
      </c>
      <c r="F227" s="255">
        <f t="shared" si="6"/>
        <v>1</v>
      </c>
      <c r="H227" s="48">
        <f>IFERROR(VLOOKUP(B227&amp;C227,'C2'!$A$1:$Y$10000,5,FALSE),0)</f>
        <v>9000</v>
      </c>
      <c r="I227" s="48">
        <f>IFERROR(VLOOKUP(B227&amp;C227,'C2'!$A$1:$Y$10000,6,FALSE),0)</f>
        <v>16000</v>
      </c>
      <c r="J227" s="48">
        <f>IFERROR(VLOOKUP(B227&amp;C227,'C2'!$A$1:$Y$10000,7,FALSE),0)</f>
        <v>15184.43</v>
      </c>
      <c r="K227" s="48">
        <f>IFERROR(VLOOKUP(B227&amp;C227,'C2'!$A$1:$Y$10000,8,FALSE),0)</f>
        <v>14360.39</v>
      </c>
      <c r="L227" s="119">
        <f t="shared" si="7"/>
        <v>0</v>
      </c>
    </row>
    <row r="228" spans="2:12" x14ac:dyDescent="0.3">
      <c r="B228" s="291">
        <v>92000</v>
      </c>
      <c r="C228" s="291">
        <v>21400</v>
      </c>
      <c r="D228" s="291" t="s">
        <v>1317</v>
      </c>
      <c r="E228" s="282">
        <v>300</v>
      </c>
      <c r="F228" s="255">
        <f t="shared" si="6"/>
        <v>1</v>
      </c>
      <c r="G228" s="2"/>
      <c r="H228" s="48">
        <f>IFERROR(VLOOKUP(B228&amp;C228,'C2'!$A$1:$Y$10000,5,FALSE),0)</f>
        <v>300</v>
      </c>
      <c r="I228" s="48">
        <f>IFERROR(VLOOKUP(B228&amp;C228,'C2'!$A$1:$Y$10000,6,FALSE),0)</f>
        <v>300</v>
      </c>
      <c r="J228" s="48">
        <f>IFERROR(VLOOKUP(B228&amp;C228,'C2'!$A$1:$Y$10000,7,FALSE),0)</f>
        <v>0</v>
      </c>
      <c r="K228" s="48">
        <f>IFERROR(VLOOKUP(B228&amp;C228,'C2'!$A$1:$Y$10000,8,FALSE),0)</f>
        <v>0</v>
      </c>
      <c r="L228" s="119">
        <f t="shared" si="7"/>
        <v>0</v>
      </c>
    </row>
    <row r="229" spans="2:12" x14ac:dyDescent="0.3">
      <c r="B229" s="291">
        <v>92000</v>
      </c>
      <c r="C229" s="291">
        <v>21500</v>
      </c>
      <c r="D229" s="291" t="s">
        <v>279</v>
      </c>
      <c r="E229" s="282">
        <v>300</v>
      </c>
      <c r="F229" s="255">
        <f t="shared" si="6"/>
        <v>1</v>
      </c>
      <c r="H229" s="48">
        <f>IFERROR(VLOOKUP(B229&amp;C229,'C2'!$A$1:$Y$10000,5,FALSE),0)</f>
        <v>300</v>
      </c>
      <c r="I229" s="48">
        <f>IFERROR(VLOOKUP(B229&amp;C229,'C2'!$A$1:$Y$10000,6,FALSE),0)</f>
        <v>300</v>
      </c>
      <c r="J229" s="48">
        <f>IFERROR(VLOOKUP(B229&amp;C229,'C2'!$A$1:$Y$10000,7,FALSE),0)</f>
        <v>1222.28</v>
      </c>
      <c r="K229" s="48">
        <f>IFERROR(VLOOKUP(B229&amp;C229,'C2'!$A$1:$Y$10000,8,FALSE),0)</f>
        <v>1222.28</v>
      </c>
      <c r="L229" s="119">
        <f t="shared" si="7"/>
        <v>0</v>
      </c>
    </row>
    <row r="230" spans="2:12" x14ac:dyDescent="0.3">
      <c r="B230" s="291">
        <v>92000</v>
      </c>
      <c r="C230" s="291">
        <v>22000</v>
      </c>
      <c r="D230" s="291" t="s">
        <v>1316</v>
      </c>
      <c r="E230" s="282">
        <v>8000</v>
      </c>
      <c r="F230" s="255">
        <f t="shared" si="6"/>
        <v>1</v>
      </c>
      <c r="H230" s="48">
        <f>IFERROR(VLOOKUP(B230&amp;C230,'C2'!$A$1:$Y$10000,5,FALSE),0)</f>
        <v>8000</v>
      </c>
      <c r="I230" s="48">
        <f>IFERROR(VLOOKUP(B230&amp;C230,'C2'!$A$1:$Y$10000,6,FALSE),0)</f>
        <v>8350</v>
      </c>
      <c r="J230" s="48">
        <f>IFERROR(VLOOKUP(B230&amp;C230,'C2'!$A$1:$Y$10000,7,FALSE),0)</f>
        <v>8221.8799999999992</v>
      </c>
      <c r="K230" s="48">
        <f>IFERROR(VLOOKUP(B230&amp;C230,'C2'!$A$1:$Y$10000,8,FALSE),0)</f>
        <v>8221.8799999999992</v>
      </c>
      <c r="L230" s="119">
        <f t="shared" si="7"/>
        <v>0</v>
      </c>
    </row>
    <row r="231" spans="2:12" x14ac:dyDescent="0.3">
      <c r="B231" s="291">
        <v>92000</v>
      </c>
      <c r="C231" s="291">
        <v>22001</v>
      </c>
      <c r="D231" s="291" t="s">
        <v>281</v>
      </c>
      <c r="E231" s="282">
        <v>1000</v>
      </c>
      <c r="F231" s="255">
        <f t="shared" si="6"/>
        <v>1</v>
      </c>
      <c r="H231" s="48">
        <f>IFERROR(VLOOKUP(B231&amp;C231,'C2'!$A$1:$Y$10000,5,FALSE),0)</f>
        <v>1000</v>
      </c>
      <c r="I231" s="48">
        <f>IFERROR(VLOOKUP(B231&amp;C231,'C2'!$A$1:$Y$10000,6,FALSE),0)</f>
        <v>1000</v>
      </c>
      <c r="J231" s="48">
        <f>IFERROR(VLOOKUP(B231&amp;C231,'C2'!$A$1:$Y$10000,7,FALSE),0)</f>
        <v>1008.17</v>
      </c>
      <c r="K231" s="48">
        <f>IFERROR(VLOOKUP(B231&amp;C231,'C2'!$A$1:$Y$10000,8,FALSE),0)</f>
        <v>1008.17</v>
      </c>
      <c r="L231" s="119">
        <f t="shared" si="7"/>
        <v>0</v>
      </c>
    </row>
    <row r="232" spans="2:12" x14ac:dyDescent="0.3">
      <c r="B232" s="291">
        <v>92000</v>
      </c>
      <c r="C232" s="291">
        <v>22100</v>
      </c>
      <c r="D232" s="291" t="s">
        <v>336</v>
      </c>
      <c r="E232" s="282">
        <v>43520.89</v>
      </c>
      <c r="F232" s="255">
        <f t="shared" si="6"/>
        <v>1</v>
      </c>
      <c r="G232" s="91" t="s">
        <v>983</v>
      </c>
      <c r="H232" s="48">
        <f>IFERROR(VLOOKUP(B232&amp;C232,'C2'!$A$1:$Y$10000,5,FALSE),0)</f>
        <v>37534.75</v>
      </c>
      <c r="I232" s="48">
        <f>IFERROR(VLOOKUP(B232&amp;C232,'C2'!$A$1:$Y$10000,6,FALSE),0)</f>
        <v>37534.75</v>
      </c>
      <c r="J232" s="48">
        <f>IFERROR(VLOOKUP(B232&amp;C232,'C2'!$A$1:$Y$10000,7,FALSE),0)</f>
        <v>41161.29</v>
      </c>
      <c r="K232" s="48">
        <f>IFERROR(VLOOKUP(B232&amp;C232,'C2'!$A$1:$Y$10000,8,FALSE),0)</f>
        <v>41161.29</v>
      </c>
      <c r="L232" s="102">
        <f t="shared" si="7"/>
        <v>5986.1399999999994</v>
      </c>
    </row>
    <row r="233" spans="2:12" x14ac:dyDescent="0.3">
      <c r="B233" s="291">
        <v>92000</v>
      </c>
      <c r="C233" s="291">
        <v>22110</v>
      </c>
      <c r="D233" s="291" t="s">
        <v>282</v>
      </c>
      <c r="E233" s="282">
        <v>2500</v>
      </c>
      <c r="F233" s="255">
        <f t="shared" si="6"/>
        <v>1</v>
      </c>
      <c r="H233" s="48">
        <f>IFERROR(VLOOKUP(B233&amp;C233,'C2'!$A$1:$Y$10000,5,FALSE),0)</f>
        <v>2500</v>
      </c>
      <c r="I233" s="48">
        <f>IFERROR(VLOOKUP(B233&amp;C233,'C2'!$A$1:$Y$10000,6,FALSE),0)</f>
        <v>3000</v>
      </c>
      <c r="J233" s="48">
        <f>IFERROR(VLOOKUP(B233&amp;C233,'C2'!$A$1:$Y$10000,7,FALSE),0)</f>
        <v>4730.05</v>
      </c>
      <c r="K233" s="48">
        <f>IFERROR(VLOOKUP(B233&amp;C233,'C2'!$A$1:$Y$10000,8,FALSE),0)</f>
        <v>4730.05</v>
      </c>
      <c r="L233" s="119">
        <f t="shared" si="7"/>
        <v>0</v>
      </c>
    </row>
    <row r="234" spans="2:12" x14ac:dyDescent="0.3">
      <c r="B234" s="291">
        <v>92000</v>
      </c>
      <c r="C234" s="291">
        <v>22200</v>
      </c>
      <c r="D234" s="291" t="s">
        <v>283</v>
      </c>
      <c r="E234" s="282">
        <v>48000</v>
      </c>
      <c r="F234" s="255">
        <f t="shared" si="6"/>
        <v>1</v>
      </c>
      <c r="H234" s="48">
        <f>IFERROR(VLOOKUP(B234&amp;C234,'C2'!$A$1:$Y$10000,5,FALSE),0)</f>
        <v>49500</v>
      </c>
      <c r="I234" s="48">
        <f>IFERROR(VLOOKUP(B234&amp;C234,'C2'!$A$1:$Y$10000,6,FALSE),0)</f>
        <v>49500</v>
      </c>
      <c r="J234" s="48">
        <f>IFERROR(VLOOKUP(B234&amp;C234,'C2'!$A$1:$Y$10000,7,FALSE),0)</f>
        <v>58575</v>
      </c>
      <c r="K234" s="48">
        <f>IFERROR(VLOOKUP(B234&amp;C234,'C2'!$A$1:$Y$10000,8,FALSE),0)</f>
        <v>58575</v>
      </c>
      <c r="L234" s="119">
        <f t="shared" si="7"/>
        <v>-1500</v>
      </c>
    </row>
    <row r="235" spans="2:12" x14ac:dyDescent="0.3">
      <c r="B235" s="291">
        <v>92000</v>
      </c>
      <c r="C235" s="291">
        <v>22201</v>
      </c>
      <c r="D235" s="291" t="s">
        <v>284</v>
      </c>
      <c r="E235" s="282">
        <v>9100</v>
      </c>
      <c r="F235" s="255">
        <f t="shared" si="6"/>
        <v>1</v>
      </c>
      <c r="H235" s="48">
        <f>IFERROR(VLOOKUP(B235&amp;C235,'C2'!$A$1:$Y$10000,5,FALSE),0)</f>
        <v>9100</v>
      </c>
      <c r="I235" s="48">
        <f>IFERROR(VLOOKUP(B235&amp;C235,'C2'!$A$1:$Y$10000,6,FALSE),0)</f>
        <v>9100</v>
      </c>
      <c r="J235" s="48">
        <f>IFERROR(VLOOKUP(B235&amp;C235,'C2'!$A$1:$Y$10000,7,FALSE),0)</f>
        <v>9125.26</v>
      </c>
      <c r="K235" s="48">
        <f>IFERROR(VLOOKUP(B235&amp;C235,'C2'!$A$1:$Y$10000,8,FALSE),0)</f>
        <v>8838.2099999999991</v>
      </c>
      <c r="L235" s="119">
        <f t="shared" si="7"/>
        <v>0</v>
      </c>
    </row>
    <row r="236" spans="2:12" x14ac:dyDescent="0.3">
      <c r="B236" s="291">
        <v>92000</v>
      </c>
      <c r="C236" s="291">
        <v>22400</v>
      </c>
      <c r="D236" s="291" t="s">
        <v>285</v>
      </c>
      <c r="E236" s="282">
        <v>40000</v>
      </c>
      <c r="F236" s="255">
        <f t="shared" si="6"/>
        <v>1</v>
      </c>
      <c r="H236" s="48">
        <f>IFERROR(VLOOKUP(B236&amp;C236,'C2'!$A$1:$Y$10000,5,FALSE),0)</f>
        <v>29000</v>
      </c>
      <c r="I236" s="48">
        <f>IFERROR(VLOOKUP(B236&amp;C236,'C2'!$A$1:$Y$10000,6,FALSE),0)</f>
        <v>29000</v>
      </c>
      <c r="J236" s="48">
        <f>IFERROR(VLOOKUP(B236&amp;C236,'C2'!$A$1:$Y$10000,7,FALSE),0)</f>
        <v>42961</v>
      </c>
      <c r="K236" s="48">
        <f>IFERROR(VLOOKUP(B236&amp;C236,'C2'!$A$1:$Y$10000,8,FALSE),0)</f>
        <v>42961</v>
      </c>
      <c r="L236" s="119">
        <f t="shared" si="7"/>
        <v>11000</v>
      </c>
    </row>
    <row r="237" spans="2:12" x14ac:dyDescent="0.3">
      <c r="B237" s="291">
        <v>92000</v>
      </c>
      <c r="C237" s="291">
        <v>22500</v>
      </c>
      <c r="D237" s="291" t="s">
        <v>286</v>
      </c>
      <c r="E237" s="282">
        <v>800</v>
      </c>
      <c r="F237" s="255">
        <f t="shared" si="6"/>
        <v>1</v>
      </c>
      <c r="H237" s="48">
        <f>IFERROR(VLOOKUP(B237&amp;C237,'C2'!$A$1:$Y$10000,5,FALSE),0)</f>
        <v>800</v>
      </c>
      <c r="I237" s="48">
        <f>IFERROR(VLOOKUP(B237&amp;C237,'C2'!$A$1:$Y$10000,6,FALSE),0)</f>
        <v>800</v>
      </c>
      <c r="J237" s="48">
        <f>IFERROR(VLOOKUP(B237&amp;C237,'C2'!$A$1:$Y$10000,7,FALSE),0)</f>
        <v>196.17</v>
      </c>
      <c r="K237" s="48">
        <f>IFERROR(VLOOKUP(B237&amp;C237,'C2'!$A$1:$Y$10000,8,FALSE),0)</f>
        <v>196.17</v>
      </c>
      <c r="L237" s="119">
        <f t="shared" si="7"/>
        <v>0</v>
      </c>
    </row>
    <row r="238" spans="2:12" x14ac:dyDescent="0.3">
      <c r="B238" s="291">
        <v>92000</v>
      </c>
      <c r="C238" s="291">
        <v>22501</v>
      </c>
      <c r="D238" s="291" t="s">
        <v>287</v>
      </c>
      <c r="E238" s="282">
        <v>8000</v>
      </c>
      <c r="F238" s="255">
        <f t="shared" si="6"/>
        <v>1</v>
      </c>
      <c r="H238" s="48">
        <f>IFERROR(VLOOKUP(B238&amp;C238,'C2'!$A$1:$Y$10000,5,FALSE),0)</f>
        <v>8000</v>
      </c>
      <c r="I238" s="48">
        <f>IFERROR(VLOOKUP(B238&amp;C238,'C2'!$A$1:$Y$10000,6,FALSE),0)</f>
        <v>8000</v>
      </c>
      <c r="J238" s="48">
        <f>IFERROR(VLOOKUP(B238&amp;C238,'C2'!$A$1:$Y$10000,7,FALSE),0)</f>
        <v>6495.68</v>
      </c>
      <c r="K238" s="48">
        <f>IFERROR(VLOOKUP(B238&amp;C238,'C2'!$A$1:$Y$10000,8,FALSE),0)</f>
        <v>6495.68</v>
      </c>
      <c r="L238" s="119">
        <f t="shared" si="7"/>
        <v>0</v>
      </c>
    </row>
    <row r="239" spans="2:12" x14ac:dyDescent="0.3">
      <c r="B239" s="291">
        <v>92000</v>
      </c>
      <c r="C239" s="291">
        <v>22502</v>
      </c>
      <c r="D239" s="291" t="s">
        <v>288</v>
      </c>
      <c r="E239" s="282">
        <v>1000</v>
      </c>
      <c r="F239" s="255">
        <f t="shared" si="6"/>
        <v>1</v>
      </c>
      <c r="H239" s="48">
        <f>IFERROR(VLOOKUP(B239&amp;C239,'C2'!$A$1:$Y$10000,5,FALSE),0)</f>
        <v>1000</v>
      </c>
      <c r="I239" s="48">
        <f>IFERROR(VLOOKUP(B239&amp;C239,'C2'!$A$1:$Y$10000,6,FALSE),0)</f>
        <v>1000</v>
      </c>
      <c r="J239" s="48">
        <f>IFERROR(VLOOKUP(B239&amp;C239,'C2'!$A$1:$Y$10000,7,FALSE),0)</f>
        <v>0</v>
      </c>
      <c r="K239" s="48">
        <f>IFERROR(VLOOKUP(B239&amp;C239,'C2'!$A$1:$Y$10000,8,FALSE),0)</f>
        <v>0</v>
      </c>
      <c r="L239" s="119">
        <f t="shared" si="7"/>
        <v>0</v>
      </c>
    </row>
    <row r="240" spans="2:12" x14ac:dyDescent="0.3">
      <c r="B240" s="291">
        <v>92000</v>
      </c>
      <c r="C240" s="291">
        <v>22503</v>
      </c>
      <c r="D240" s="291" t="s">
        <v>275</v>
      </c>
      <c r="E240" s="282">
        <v>200</v>
      </c>
      <c r="F240" s="255">
        <f t="shared" si="6"/>
        <v>1</v>
      </c>
      <c r="H240" s="48">
        <f>IFERROR(VLOOKUP(B240&amp;C240,'C2'!$A$1:$Y$10000,5,FALSE),0)</f>
        <v>200</v>
      </c>
      <c r="I240" s="48">
        <f>IFERROR(VLOOKUP(B240&amp;C240,'C2'!$A$1:$Y$10000,6,FALSE),0)</f>
        <v>200</v>
      </c>
      <c r="J240" s="48">
        <f>IFERROR(VLOOKUP(B240&amp;C240,'C2'!$A$1:$Y$10000,7,FALSE),0)</f>
        <v>0</v>
      </c>
      <c r="K240" s="48">
        <f>IFERROR(VLOOKUP(B240&amp;C240,'C2'!$A$1:$Y$10000,8,FALSE),0)</f>
        <v>0</v>
      </c>
      <c r="L240" s="119">
        <f t="shared" si="7"/>
        <v>0</v>
      </c>
    </row>
    <row r="241" spans="2:12" x14ac:dyDescent="0.3">
      <c r="B241" s="291">
        <v>92000</v>
      </c>
      <c r="C241" s="291">
        <v>22602</v>
      </c>
      <c r="D241" s="291" t="s">
        <v>289</v>
      </c>
      <c r="E241" s="282">
        <v>2000</v>
      </c>
      <c r="F241" s="255">
        <f t="shared" si="6"/>
        <v>1</v>
      </c>
      <c r="H241" s="48">
        <f>IFERROR(VLOOKUP(B241&amp;C241,'C2'!$A$1:$Y$10000,5,FALSE),0)</f>
        <v>8500</v>
      </c>
      <c r="I241" s="48">
        <f>IFERROR(VLOOKUP(B241&amp;C241,'C2'!$A$1:$Y$10000,6,FALSE),0)</f>
        <v>8500</v>
      </c>
      <c r="J241" s="48">
        <f>IFERROR(VLOOKUP(B241&amp;C241,'C2'!$A$1:$Y$10000,7,FALSE),0)</f>
        <v>1089</v>
      </c>
      <c r="K241" s="48">
        <f>IFERROR(VLOOKUP(B241&amp;C241,'C2'!$A$1:$Y$10000,8,FALSE),0)</f>
        <v>1089</v>
      </c>
      <c r="L241" s="119">
        <f t="shared" si="7"/>
        <v>-6500</v>
      </c>
    </row>
    <row r="242" spans="2:12" x14ac:dyDescent="0.3">
      <c r="B242" s="291">
        <v>92000</v>
      </c>
      <c r="C242" s="291">
        <v>22603</v>
      </c>
      <c r="D242" s="291" t="s">
        <v>290</v>
      </c>
      <c r="E242" s="282">
        <v>5000</v>
      </c>
      <c r="F242" s="255">
        <f t="shared" si="6"/>
        <v>1</v>
      </c>
      <c r="H242" s="48">
        <f>IFERROR(VLOOKUP(B242&amp;C242,'C2'!$A$1:$Y$10000,5,FALSE),0)</f>
        <v>5000</v>
      </c>
      <c r="I242" s="48">
        <f>IFERROR(VLOOKUP(B242&amp;C242,'C2'!$A$1:$Y$10000,6,FALSE),0)</f>
        <v>5500</v>
      </c>
      <c r="J242" s="48">
        <f>IFERROR(VLOOKUP(B242&amp;C242,'C2'!$A$1:$Y$10000,7,FALSE),0)</f>
        <v>6131.17</v>
      </c>
      <c r="K242" s="48">
        <f>IFERROR(VLOOKUP(B242&amp;C242,'C2'!$A$1:$Y$10000,8,FALSE),0)</f>
        <v>6131.17</v>
      </c>
      <c r="L242" s="119">
        <f t="shared" si="7"/>
        <v>0</v>
      </c>
    </row>
    <row r="243" spans="2:12" x14ac:dyDescent="0.3">
      <c r="B243" s="291">
        <v>92000</v>
      </c>
      <c r="C243" s="291">
        <v>22604</v>
      </c>
      <c r="D243" s="291" t="s">
        <v>291</v>
      </c>
      <c r="E243" s="282">
        <v>35000</v>
      </c>
      <c r="F243" s="255">
        <f t="shared" si="6"/>
        <v>1</v>
      </c>
      <c r="H243" s="48">
        <f>IFERROR(VLOOKUP(B243&amp;C243,'C2'!$A$1:$Y$10000,5,FALSE),0)</f>
        <v>160000</v>
      </c>
      <c r="I243" s="48">
        <f>IFERROR(VLOOKUP(B243&amp;C243,'C2'!$A$1:$Y$10000,6,FALSE),0)</f>
        <v>160000</v>
      </c>
      <c r="J243" s="48">
        <f>IFERROR(VLOOKUP(B243&amp;C243,'C2'!$A$1:$Y$10000,7,FALSE),0)</f>
        <v>156021.59</v>
      </c>
      <c r="K243" s="48">
        <f>IFERROR(VLOOKUP(B243&amp;C243,'C2'!$A$1:$Y$10000,8,FALSE),0)</f>
        <v>152172.45000000001</v>
      </c>
      <c r="L243" s="119">
        <f t="shared" si="7"/>
        <v>-125000</v>
      </c>
    </row>
    <row r="244" spans="2:12" x14ac:dyDescent="0.3">
      <c r="B244" s="291">
        <v>92000</v>
      </c>
      <c r="C244" s="291">
        <v>22607</v>
      </c>
      <c r="D244" s="291" t="s">
        <v>292</v>
      </c>
      <c r="E244" s="282">
        <v>6500</v>
      </c>
      <c r="F244" s="255">
        <f t="shared" si="6"/>
        <v>1</v>
      </c>
      <c r="H244" s="48">
        <f>IFERROR(VLOOKUP(B244&amp;C244,'C2'!$A$1:$Y$10000,5,FALSE),0)</f>
        <v>12000</v>
      </c>
      <c r="I244" s="48">
        <f>IFERROR(VLOOKUP(B244&amp;C244,'C2'!$A$1:$Y$10000,6,FALSE),0)</f>
        <v>12000</v>
      </c>
      <c r="J244" s="48">
        <f>IFERROR(VLOOKUP(B244&amp;C244,'C2'!$A$1:$Y$10000,7,FALSE),0)</f>
        <v>588</v>
      </c>
      <c r="K244" s="48">
        <f>IFERROR(VLOOKUP(B244&amp;C244,'C2'!$A$1:$Y$10000,8,FALSE),0)</f>
        <v>588</v>
      </c>
      <c r="L244" s="119">
        <f t="shared" si="7"/>
        <v>-5500</v>
      </c>
    </row>
    <row r="245" spans="2:12" x14ac:dyDescent="0.3">
      <c r="B245" s="291">
        <v>92000</v>
      </c>
      <c r="C245" s="291">
        <v>22699</v>
      </c>
      <c r="D245" s="291" t="s">
        <v>276</v>
      </c>
      <c r="E245" s="282">
        <v>7489.97</v>
      </c>
      <c r="F245" s="255">
        <f t="shared" ref="F245:F266" si="8">IF(E245=0,0,1)</f>
        <v>1</v>
      </c>
      <c r="H245" s="48">
        <f>IFERROR(VLOOKUP(B245&amp;C245,'C2'!$A$1:$Y$10000,5,FALSE),0)</f>
        <v>7489.97</v>
      </c>
      <c r="I245" s="48">
        <f>IFERROR(VLOOKUP(B245&amp;C245,'C2'!$A$1:$Y$10000,6,FALSE),0)</f>
        <v>7489.97</v>
      </c>
      <c r="J245" s="48">
        <f>IFERROR(VLOOKUP(B245&amp;C245,'C2'!$A$1:$Y$10000,7,FALSE),0)</f>
        <v>3018.03</v>
      </c>
      <c r="K245" s="48">
        <f>IFERROR(VLOOKUP(B245&amp;C245,'C2'!$A$1:$Y$10000,8,FALSE),0)</f>
        <v>3018.03</v>
      </c>
      <c r="L245" s="119">
        <f t="shared" si="7"/>
        <v>0</v>
      </c>
    </row>
    <row r="246" spans="2:12" x14ac:dyDescent="0.3">
      <c r="B246" s="291">
        <v>92000</v>
      </c>
      <c r="C246" s="291">
        <v>22799</v>
      </c>
      <c r="D246" s="291" t="s">
        <v>293</v>
      </c>
      <c r="E246" s="282">
        <v>30000</v>
      </c>
      <c r="F246" s="255">
        <f t="shared" si="8"/>
        <v>1</v>
      </c>
      <c r="H246" s="48">
        <f>IFERROR(VLOOKUP(B246&amp;C246,'C2'!$A$1:$Y$10000,5,FALSE),0)</f>
        <v>40000</v>
      </c>
      <c r="I246" s="48">
        <f>IFERROR(VLOOKUP(B246&amp;C246,'C2'!$A$1:$Y$10000,6,FALSE),0)</f>
        <v>78000</v>
      </c>
      <c r="J246" s="48">
        <f>IFERROR(VLOOKUP(B246&amp;C246,'C2'!$A$1:$Y$10000,7,FALSE),0)</f>
        <v>61458.89</v>
      </c>
      <c r="K246" s="48">
        <f>IFERROR(VLOOKUP(B246&amp;C246,'C2'!$A$1:$Y$10000,8,FALSE),0)</f>
        <v>43683.27</v>
      </c>
      <c r="L246" s="119">
        <f t="shared" si="7"/>
        <v>-10000</v>
      </c>
    </row>
    <row r="247" spans="2:12" x14ac:dyDescent="0.3">
      <c r="B247" s="291">
        <v>92000</v>
      </c>
      <c r="C247" s="291">
        <v>23020</v>
      </c>
      <c r="D247" s="291" t="s">
        <v>294</v>
      </c>
      <c r="E247" s="282">
        <v>100</v>
      </c>
      <c r="F247" s="255">
        <f t="shared" si="8"/>
        <v>1</v>
      </c>
      <c r="H247" s="48">
        <f>IFERROR(VLOOKUP(B247&amp;C247,'C2'!$A$1:$Y$10000,5,FALSE),0)</f>
        <v>100</v>
      </c>
      <c r="I247" s="48">
        <f>IFERROR(VLOOKUP(B247&amp;C247,'C2'!$A$1:$Y$10000,6,FALSE),0)</f>
        <v>100</v>
      </c>
      <c r="J247" s="48">
        <f>IFERROR(VLOOKUP(B247&amp;C247,'C2'!$A$1:$Y$10000,7,FALSE),0)</f>
        <v>393.51</v>
      </c>
      <c r="K247" s="48">
        <f>IFERROR(VLOOKUP(B247&amp;C247,'C2'!$A$1:$Y$10000,8,FALSE),0)</f>
        <v>393.51</v>
      </c>
      <c r="L247" s="119">
        <f t="shared" si="7"/>
        <v>0</v>
      </c>
    </row>
    <row r="248" spans="2:12" x14ac:dyDescent="0.3">
      <c r="B248" s="291">
        <v>92000</v>
      </c>
      <c r="C248" s="291">
        <v>23120</v>
      </c>
      <c r="D248" s="291" t="s">
        <v>295</v>
      </c>
      <c r="E248" s="282">
        <v>200</v>
      </c>
      <c r="F248" s="255">
        <f t="shared" si="8"/>
        <v>1</v>
      </c>
      <c r="H248" s="48">
        <f>IFERROR(VLOOKUP(B248&amp;C248,'C2'!$A$1:$Y$10000,5,FALSE),0)</f>
        <v>200</v>
      </c>
      <c r="I248" s="48">
        <f>IFERROR(VLOOKUP(B248&amp;C248,'C2'!$A$1:$Y$10000,6,FALSE),0)</f>
        <v>200</v>
      </c>
      <c r="J248" s="48">
        <f>IFERROR(VLOOKUP(B248&amp;C248,'C2'!$A$1:$Y$10000,7,FALSE),0)</f>
        <v>582.71</v>
      </c>
      <c r="K248" s="48">
        <f>IFERROR(VLOOKUP(B248&amp;C248,'C2'!$A$1:$Y$10000,8,FALSE),0)</f>
        <v>582.71</v>
      </c>
      <c r="L248" s="119">
        <f t="shared" si="7"/>
        <v>0</v>
      </c>
    </row>
    <row r="249" spans="2:12" x14ac:dyDescent="0.3">
      <c r="B249" s="291">
        <v>92000</v>
      </c>
      <c r="C249" s="291">
        <v>23300</v>
      </c>
      <c r="D249" s="291" t="s">
        <v>1322</v>
      </c>
      <c r="E249" s="282">
        <v>200</v>
      </c>
      <c r="F249" s="255">
        <f t="shared" si="8"/>
        <v>1</v>
      </c>
      <c r="H249" s="48">
        <f>IFERROR(VLOOKUP(B249&amp;C249,'C2'!$A$1:$Y$10000,5,FALSE),0)</f>
        <v>200</v>
      </c>
      <c r="I249" s="48">
        <f>IFERROR(VLOOKUP(B249&amp;C249,'C2'!$A$1:$Y$10000,6,FALSE),0)</f>
        <v>200</v>
      </c>
      <c r="J249" s="48">
        <f>IFERROR(VLOOKUP(B249&amp;C249,'C2'!$A$1:$Y$10000,7,FALSE),0)</f>
        <v>0</v>
      </c>
      <c r="K249" s="48">
        <f>IFERROR(VLOOKUP(B249&amp;C249,'C2'!$A$1:$Y$10000,8,FALSE),0)</f>
        <v>0</v>
      </c>
      <c r="L249" s="119">
        <f t="shared" si="7"/>
        <v>0</v>
      </c>
    </row>
    <row r="250" spans="2:12" x14ac:dyDescent="0.3">
      <c r="B250" s="291">
        <v>92000</v>
      </c>
      <c r="C250" s="291">
        <v>23301</v>
      </c>
      <c r="D250" s="291" t="s">
        <v>297</v>
      </c>
      <c r="E250" s="282">
        <v>2500</v>
      </c>
      <c r="F250" s="255">
        <f t="shared" si="8"/>
        <v>1</v>
      </c>
      <c r="H250" s="48">
        <f>IFERROR(VLOOKUP(B250&amp;C250,'C2'!$A$1:$Y$10000,5,FALSE),0)</f>
        <v>2500</v>
      </c>
      <c r="I250" s="48">
        <f>IFERROR(VLOOKUP(B250&amp;C250,'C2'!$A$1:$Y$10000,6,FALSE),0)</f>
        <v>3000</v>
      </c>
      <c r="J250" s="48">
        <f>IFERROR(VLOOKUP(B250&amp;C250,'C2'!$A$1:$Y$10000,7,FALSE),0)</f>
        <v>7429.06</v>
      </c>
      <c r="K250" s="48">
        <f>IFERROR(VLOOKUP(B250&amp;C250,'C2'!$A$1:$Y$10000,8,FALSE),0)</f>
        <v>7429.06</v>
      </c>
      <c r="L250" s="119">
        <f t="shared" si="7"/>
        <v>0</v>
      </c>
    </row>
    <row r="251" spans="2:12" x14ac:dyDescent="0.3">
      <c r="B251" s="291">
        <v>92300</v>
      </c>
      <c r="C251" s="291">
        <v>22602</v>
      </c>
      <c r="D251" s="291" t="s">
        <v>773</v>
      </c>
      <c r="E251" s="282">
        <v>1000</v>
      </c>
      <c r="F251" s="255">
        <f t="shared" si="8"/>
        <v>1</v>
      </c>
      <c r="H251" s="48">
        <f>IFERROR(VLOOKUP(B251&amp;C251,'C2'!$A$1:$Y$10000,5,FALSE),0)</f>
        <v>1000</v>
      </c>
      <c r="I251" s="48">
        <f>IFERROR(VLOOKUP(B251&amp;C251,'C2'!$A$1:$Y$10000,6,FALSE),0)</f>
        <v>1000</v>
      </c>
      <c r="J251" s="48">
        <f>IFERROR(VLOOKUP(B251&amp;C251,'C2'!$A$1:$Y$10000,7,FALSE),0)</f>
        <v>0</v>
      </c>
      <c r="K251" s="48">
        <f>IFERROR(VLOOKUP(B251&amp;C251,'C2'!$A$1:$Y$10000,8,FALSE),0)</f>
        <v>0</v>
      </c>
      <c r="L251" s="119">
        <f t="shared" si="7"/>
        <v>0</v>
      </c>
    </row>
    <row r="252" spans="2:12" x14ac:dyDescent="0.3">
      <c r="B252" s="291">
        <v>92300</v>
      </c>
      <c r="C252" s="291">
        <v>22799</v>
      </c>
      <c r="D252" s="291" t="s">
        <v>298</v>
      </c>
      <c r="E252" s="282">
        <v>7500</v>
      </c>
      <c r="F252" s="255">
        <f t="shared" si="8"/>
        <v>1</v>
      </c>
      <c r="H252" s="48">
        <f>IFERROR(VLOOKUP(B252&amp;C252,'C2'!$A$1:$Y$10000,5,FALSE),0)</f>
        <v>7500</v>
      </c>
      <c r="I252" s="48">
        <f>IFERROR(VLOOKUP(B252&amp;C252,'C2'!$A$1:$Y$10000,6,FALSE),0)</f>
        <v>7500</v>
      </c>
      <c r="J252" s="48">
        <f>IFERROR(VLOOKUP(B252&amp;C252,'C2'!$A$1:$Y$10000,7,FALSE),0)</f>
        <v>1391.5</v>
      </c>
      <c r="K252" s="48">
        <f>IFERROR(VLOOKUP(B252&amp;C252,'C2'!$A$1:$Y$10000,8,FALSE),0)</f>
        <v>0</v>
      </c>
      <c r="L252" s="119">
        <f t="shared" si="7"/>
        <v>0</v>
      </c>
    </row>
    <row r="253" spans="2:12" x14ac:dyDescent="0.3">
      <c r="B253" s="291">
        <v>92600</v>
      </c>
      <c r="C253" s="291">
        <v>20600</v>
      </c>
      <c r="D253" s="291" t="s">
        <v>358</v>
      </c>
      <c r="E253" s="282">
        <v>38000</v>
      </c>
      <c r="F253" s="255">
        <f t="shared" si="8"/>
        <v>1</v>
      </c>
      <c r="G253" s="90" t="s">
        <v>956</v>
      </c>
      <c r="H253" s="48">
        <f>IFERROR(VLOOKUP(B253&amp;C253,'C2'!$A$1:$Y$10000,5,FALSE),0)</f>
        <v>22500</v>
      </c>
      <c r="I253" s="48">
        <f>IFERROR(VLOOKUP(B253&amp;C253,'C2'!$A$1:$Y$10000,6,FALSE),0)</f>
        <v>22500</v>
      </c>
      <c r="J253" s="48">
        <f>IFERROR(VLOOKUP(B253&amp;C253,'C2'!$A$1:$Y$10000,7,FALSE),0)</f>
        <v>17235.72</v>
      </c>
      <c r="K253" s="48">
        <f>IFERROR(VLOOKUP(B253&amp;C253,'C2'!$A$1:$Y$10000,8,FALSE),0)</f>
        <v>11507.82</v>
      </c>
      <c r="L253" s="102">
        <f t="shared" si="7"/>
        <v>15500</v>
      </c>
    </row>
    <row r="254" spans="2:12" s="174" customFormat="1" x14ac:dyDescent="0.3">
      <c r="B254" s="291">
        <v>92600</v>
      </c>
      <c r="C254" s="291">
        <v>20601</v>
      </c>
      <c r="D254" s="291" t="s">
        <v>1340</v>
      </c>
      <c r="E254" s="282">
        <v>26000</v>
      </c>
      <c r="F254" s="255">
        <f t="shared" si="8"/>
        <v>1</v>
      </c>
      <c r="G254" s="90"/>
      <c r="H254" s="48"/>
      <c r="I254" s="48"/>
      <c r="J254" s="48"/>
      <c r="K254" s="48"/>
      <c r="L254" s="102"/>
    </row>
    <row r="255" spans="2:12" s="174" customFormat="1" x14ac:dyDescent="0.3">
      <c r="B255" s="291">
        <v>92600</v>
      </c>
      <c r="C255" s="291">
        <v>20602</v>
      </c>
      <c r="D255" s="291" t="s">
        <v>1341</v>
      </c>
      <c r="E255" s="282">
        <v>26000</v>
      </c>
      <c r="F255" s="255">
        <f t="shared" si="8"/>
        <v>1</v>
      </c>
      <c r="G255" s="90"/>
      <c r="H255" s="48"/>
      <c r="I255" s="48"/>
      <c r="J255" s="48"/>
      <c r="K255" s="48"/>
      <c r="L255" s="102"/>
    </row>
    <row r="256" spans="2:12" s="174" customFormat="1" x14ac:dyDescent="0.3">
      <c r="B256" s="291">
        <v>92600</v>
      </c>
      <c r="C256" s="291">
        <v>20603</v>
      </c>
      <c r="D256" s="291" t="s">
        <v>1342</v>
      </c>
      <c r="E256" s="282">
        <v>10000</v>
      </c>
      <c r="F256" s="255">
        <f t="shared" si="8"/>
        <v>1</v>
      </c>
      <c r="G256" s="90"/>
      <c r="H256" s="48"/>
      <c r="I256" s="48"/>
      <c r="J256" s="48"/>
      <c r="K256" s="48"/>
      <c r="L256" s="102"/>
    </row>
    <row r="257" spans="2:12" x14ac:dyDescent="0.3">
      <c r="B257" s="291">
        <v>92600</v>
      </c>
      <c r="C257" s="291">
        <v>21600</v>
      </c>
      <c r="D257" s="291" t="s">
        <v>299</v>
      </c>
      <c r="E257" s="282">
        <v>2000</v>
      </c>
      <c r="F257" s="255">
        <f t="shared" si="8"/>
        <v>1</v>
      </c>
      <c r="H257" s="48">
        <f>IFERROR(VLOOKUP(B257&amp;C257,'C2'!$A$1:$Y$10000,5,FALSE),0)</f>
        <v>20000</v>
      </c>
      <c r="I257" s="48">
        <f>IFERROR(VLOOKUP(B257&amp;C257,'C2'!$A$1:$Y$10000,6,FALSE),0)</f>
        <v>21500</v>
      </c>
      <c r="J257" s="48">
        <f>IFERROR(VLOOKUP(B257&amp;C257,'C2'!$A$1:$Y$10000,7,FALSE),0)</f>
        <v>68787.23</v>
      </c>
      <c r="K257" s="48">
        <f>IFERROR(VLOOKUP(B257&amp;C257,'C2'!$A$1:$Y$10000,8,FALSE),0)</f>
        <v>68787.23</v>
      </c>
      <c r="L257" s="119">
        <f t="shared" si="7"/>
        <v>-18000</v>
      </c>
    </row>
    <row r="258" spans="2:12" x14ac:dyDescent="0.3">
      <c r="B258" s="291">
        <v>92600</v>
      </c>
      <c r="C258" s="291">
        <v>22002</v>
      </c>
      <c r="D258" s="291" t="s">
        <v>1329</v>
      </c>
      <c r="E258" s="282">
        <v>6000</v>
      </c>
      <c r="F258" s="255">
        <f t="shared" si="8"/>
        <v>1</v>
      </c>
      <c r="H258" s="48">
        <f>IFERROR(VLOOKUP(B258&amp;C258,'C2'!$A$1:$Y$10000,5,FALSE),0)</f>
        <v>8000</v>
      </c>
      <c r="I258" s="48">
        <f>IFERROR(VLOOKUP(B258&amp;C258,'C2'!$A$1:$Y$10000,6,FALSE),0)</f>
        <v>8000</v>
      </c>
      <c r="J258" s="48">
        <f>IFERROR(VLOOKUP(B258&amp;C258,'C2'!$A$1:$Y$10000,7,FALSE),0)</f>
        <v>3836.64</v>
      </c>
      <c r="K258" s="48">
        <f>IFERROR(VLOOKUP(B258&amp;C258,'C2'!$A$1:$Y$10000,8,FALSE),0)</f>
        <v>3836.64</v>
      </c>
      <c r="L258" s="119">
        <f t="shared" si="7"/>
        <v>-2000</v>
      </c>
    </row>
    <row r="259" spans="2:12" x14ac:dyDescent="0.3">
      <c r="B259" s="291">
        <v>92600</v>
      </c>
      <c r="C259" s="291">
        <v>22799</v>
      </c>
      <c r="D259" s="291" t="s">
        <v>300</v>
      </c>
      <c r="E259" s="282">
        <v>6000</v>
      </c>
      <c r="F259" s="255">
        <f t="shared" si="8"/>
        <v>1</v>
      </c>
      <c r="H259" s="48">
        <f>IFERROR(VLOOKUP(B259&amp;C259,'C2'!$A$1:$Y$10000,5,FALSE),0)</f>
        <v>50000</v>
      </c>
      <c r="I259" s="48">
        <f>IFERROR(VLOOKUP(B259&amp;C259,'C2'!$A$1:$Y$10000,6,FALSE),0)</f>
        <v>50000</v>
      </c>
      <c r="J259" s="48">
        <f>IFERROR(VLOOKUP(B259&amp;C259,'C2'!$A$1:$Y$10000,7,FALSE),0)</f>
        <v>13133.28</v>
      </c>
      <c r="K259" s="48">
        <f>IFERROR(VLOOKUP(B259&amp;C259,'C2'!$A$1:$Y$10000,8,FALSE),0)</f>
        <v>13133.28</v>
      </c>
      <c r="L259" s="119">
        <f t="shared" si="7"/>
        <v>-44000</v>
      </c>
    </row>
    <row r="260" spans="2:12" x14ac:dyDescent="0.3">
      <c r="B260" s="291">
        <v>93100</v>
      </c>
      <c r="C260" s="291">
        <v>22799</v>
      </c>
      <c r="D260" s="291" t="s">
        <v>301</v>
      </c>
      <c r="E260" s="282">
        <v>22500</v>
      </c>
      <c r="F260" s="255">
        <f t="shared" si="8"/>
        <v>1</v>
      </c>
      <c r="G260" s="90" t="s">
        <v>957</v>
      </c>
      <c r="H260" s="48">
        <f>IFERROR(VLOOKUP(B260&amp;C260,'C2'!$A$1:$Y$10000,5,FALSE),0)</f>
        <v>17500</v>
      </c>
      <c r="I260" s="48">
        <f>IFERROR(VLOOKUP(B260&amp;C260,'C2'!$A$1:$Y$10000,6,FALSE),0)</f>
        <v>17500</v>
      </c>
      <c r="J260" s="48">
        <f>IFERROR(VLOOKUP(B260&amp;C260,'C2'!$A$1:$Y$10000,7,FALSE),0)</f>
        <v>14195.72</v>
      </c>
      <c r="K260" s="48">
        <f>IFERROR(VLOOKUP(B260&amp;C260,'C2'!$A$1:$Y$10000,8,FALSE),0)</f>
        <v>14195.72</v>
      </c>
      <c r="L260" s="102">
        <f t="shared" si="7"/>
        <v>5000</v>
      </c>
    </row>
    <row r="261" spans="2:12" x14ac:dyDescent="0.3">
      <c r="B261" s="291">
        <v>93200</v>
      </c>
      <c r="C261" s="291">
        <v>20600</v>
      </c>
      <c r="D261" s="291" t="s">
        <v>926</v>
      </c>
      <c r="E261" s="282">
        <v>14403.84</v>
      </c>
      <c r="F261" s="255">
        <f t="shared" si="8"/>
        <v>1</v>
      </c>
      <c r="H261" s="48">
        <f>IFERROR(VLOOKUP(B261&amp;C261,'C2'!$A$1:$Y$10000,5,FALSE),0)</f>
        <v>15000</v>
      </c>
      <c r="I261" s="48">
        <f>IFERROR(VLOOKUP(B261&amp;C261,'C2'!$A$1:$Y$10000,6,FALSE),0)</f>
        <v>15000</v>
      </c>
      <c r="J261" s="48">
        <f>IFERROR(VLOOKUP(B261&amp;C261,'C2'!$A$1:$Y$10000,7,FALSE),0)</f>
        <v>14403.84</v>
      </c>
      <c r="K261" s="48">
        <f>IFERROR(VLOOKUP(B261&amp;C261,'C2'!$A$1:$Y$10000,8,FALSE),0)</f>
        <v>14403.84</v>
      </c>
      <c r="L261" s="119">
        <f t="shared" si="7"/>
        <v>-596.15999999999985</v>
      </c>
    </row>
    <row r="262" spans="2:12" x14ac:dyDescent="0.3">
      <c r="B262" s="291">
        <v>93200</v>
      </c>
      <c r="C262" s="291">
        <v>20601</v>
      </c>
      <c r="D262" s="291" t="s">
        <v>927</v>
      </c>
      <c r="E262" s="282">
        <v>11011</v>
      </c>
      <c r="F262" s="255">
        <f t="shared" si="8"/>
        <v>1</v>
      </c>
      <c r="H262" s="48">
        <f>IFERROR(VLOOKUP(B262&amp;C262,'C2'!$A$1:$Y$10000,5,FALSE),0)</f>
        <v>0</v>
      </c>
      <c r="I262" s="48">
        <f>IFERROR(VLOOKUP(B262&amp;C262,'C2'!$A$1:$Y$10000,6,FALSE),0)</f>
        <v>0</v>
      </c>
      <c r="J262" s="48">
        <f>IFERROR(VLOOKUP(B262&amp;C262,'C2'!$A$1:$Y$10000,7,FALSE),0)</f>
        <v>0</v>
      </c>
      <c r="K262" s="48">
        <f>IFERROR(VLOOKUP(B262&amp;C262,'C2'!$A$1:$Y$10000,8,FALSE),0)</f>
        <v>0</v>
      </c>
      <c r="L262" s="102">
        <f t="shared" si="7"/>
        <v>11011</v>
      </c>
    </row>
    <row r="263" spans="2:12" x14ac:dyDescent="0.3">
      <c r="B263" s="291">
        <v>93200</v>
      </c>
      <c r="C263" s="291">
        <v>22708</v>
      </c>
      <c r="D263" s="291" t="s">
        <v>928</v>
      </c>
      <c r="E263" s="282">
        <v>85000</v>
      </c>
      <c r="F263" s="255">
        <f t="shared" si="8"/>
        <v>1</v>
      </c>
      <c r="H263" s="48">
        <f>IFERROR(VLOOKUP(B263&amp;C263,'C2'!$A$1:$Y$10000,5,FALSE),0)</f>
        <v>115000</v>
      </c>
      <c r="I263" s="48">
        <f>IFERROR(VLOOKUP(B263&amp;C263,'C2'!$A$1:$Y$10000,6,FALSE),0)</f>
        <v>115000</v>
      </c>
      <c r="J263" s="48">
        <f>IFERROR(VLOOKUP(B263&amp;C263,'C2'!$A$1:$Y$10000,7,FALSE),0)</f>
        <v>121757.46</v>
      </c>
      <c r="K263" s="48">
        <f>IFERROR(VLOOKUP(B263&amp;C263,'C2'!$A$1:$Y$10000,8,FALSE),0)</f>
        <v>112421.57</v>
      </c>
      <c r="L263" s="119">
        <f t="shared" si="7"/>
        <v>-30000</v>
      </c>
    </row>
    <row r="264" spans="2:12" x14ac:dyDescent="0.3">
      <c r="B264" s="291">
        <v>93200</v>
      </c>
      <c r="C264" s="291">
        <v>22709</v>
      </c>
      <c r="D264" s="291" t="s">
        <v>929</v>
      </c>
      <c r="E264" s="282">
        <v>16000</v>
      </c>
      <c r="F264" s="255">
        <f t="shared" si="8"/>
        <v>1</v>
      </c>
      <c r="H264" s="48">
        <f>IFERROR(VLOOKUP(B264&amp;C264,'C2'!$A$1:$Y$10000,5,FALSE),0)</f>
        <v>0</v>
      </c>
      <c r="I264" s="48">
        <f>IFERROR(VLOOKUP(B264&amp;C264,'C2'!$A$1:$Y$10000,6,FALSE),0)</f>
        <v>0</v>
      </c>
      <c r="J264" s="48">
        <f>IFERROR(VLOOKUP(B264&amp;C264,'C2'!$A$1:$Y$10000,7,FALSE),0)</f>
        <v>0</v>
      </c>
      <c r="K264" s="48">
        <f>IFERROR(VLOOKUP(B264&amp;C264,'C2'!$A$1:$Y$10000,8,FALSE),0)</f>
        <v>0</v>
      </c>
      <c r="L264" s="102">
        <f t="shared" si="7"/>
        <v>16000</v>
      </c>
    </row>
    <row r="265" spans="2:12" x14ac:dyDescent="0.3">
      <c r="B265" s="291">
        <v>93200</v>
      </c>
      <c r="C265" s="291">
        <v>22710</v>
      </c>
      <c r="D265" s="291" t="s">
        <v>931</v>
      </c>
      <c r="E265" s="282">
        <v>17946.72</v>
      </c>
      <c r="F265" s="255">
        <f t="shared" si="8"/>
        <v>1</v>
      </c>
      <c r="H265" s="48">
        <f>IFERROR(VLOOKUP(B265&amp;C265,'C2'!$A$1:$Y$10000,5,FALSE),0)</f>
        <v>0</v>
      </c>
      <c r="I265" s="48">
        <f>IFERROR(VLOOKUP(B265&amp;C265,'C2'!$A$1:$Y$10000,6,FALSE),0)</f>
        <v>0</v>
      </c>
      <c r="J265" s="48">
        <f>IFERROR(VLOOKUP(B265&amp;C265,'C2'!$A$1:$Y$10000,7,FALSE),0)</f>
        <v>0</v>
      </c>
      <c r="K265" s="48">
        <f>IFERROR(VLOOKUP(B265&amp;C265,'C2'!$A$1:$Y$10000,8,FALSE),0)</f>
        <v>0</v>
      </c>
      <c r="L265" s="102">
        <f t="shared" si="7"/>
        <v>17946.72</v>
      </c>
    </row>
    <row r="266" spans="2:12" x14ac:dyDescent="0.3">
      <c r="B266" s="291">
        <v>93200</v>
      </c>
      <c r="C266" s="291">
        <v>22711</v>
      </c>
      <c r="D266" s="291" t="s">
        <v>930</v>
      </c>
      <c r="E266" s="282">
        <v>8500</v>
      </c>
      <c r="F266" s="255">
        <f t="shared" si="8"/>
        <v>1</v>
      </c>
      <c r="H266" s="48">
        <f>IFERROR(VLOOKUP(B266&amp;C266,'C2'!$A$1:$Y$10000,5,FALSE),0)</f>
        <v>0</v>
      </c>
      <c r="I266" s="48">
        <f>IFERROR(VLOOKUP(B266&amp;C266,'C2'!$A$1:$Y$10000,6,FALSE),0)</f>
        <v>0</v>
      </c>
      <c r="J266" s="48">
        <f>IFERROR(VLOOKUP(B266&amp;C266,'C2'!$A$1:$Y$10000,7,FALSE),0)</f>
        <v>0</v>
      </c>
      <c r="K266" s="48">
        <f>IFERROR(VLOOKUP(B266&amp;C266,'C2'!$A$1:$Y$10000,8,FALSE),0)</f>
        <v>0</v>
      </c>
      <c r="L266" s="102">
        <f t="shared" ref="L266:L268" si="9">E266-H266</f>
        <v>8500</v>
      </c>
    </row>
    <row r="267" spans="2:12" hidden="1" x14ac:dyDescent="0.3">
      <c r="B267" s="84">
        <v>93200</v>
      </c>
      <c r="C267" s="84">
        <v>22799</v>
      </c>
      <c r="D267" s="84" t="s">
        <v>303</v>
      </c>
      <c r="E267" s="103" t="s">
        <v>923</v>
      </c>
      <c r="F267" s="255">
        <v>0</v>
      </c>
      <c r="H267" s="48">
        <f>IFERROR(VLOOKUP(B267&amp;C267,'C2'!$A$1:$Y$10000,5,FALSE),0)</f>
        <v>30000</v>
      </c>
      <c r="I267" s="48">
        <f>IFERROR(VLOOKUP(B267&amp;C267,'C2'!$A$1:$Y$10000,6,FALSE),0)</f>
        <v>30000</v>
      </c>
      <c r="J267" s="48">
        <f>IFERROR(VLOOKUP(B267&amp;C267,'C2'!$A$1:$Y$10000,7,FALSE),0)</f>
        <v>0</v>
      </c>
      <c r="K267" s="48">
        <f>IFERROR(VLOOKUP(B267&amp;C267,'C2'!$A$1:$Y$10000,8,FALSE),0)</f>
        <v>0</v>
      </c>
      <c r="L267" s="146">
        <v>0</v>
      </c>
    </row>
    <row r="268" spans="2:12" x14ac:dyDescent="0.3">
      <c r="F268" s="255">
        <v>1</v>
      </c>
      <c r="L268" s="119">
        <f t="shared" si="9"/>
        <v>0</v>
      </c>
    </row>
    <row r="269" spans="2:12" ht="15" customHeight="1" x14ac:dyDescent="0.3">
      <c r="B269" s="58"/>
      <c r="C269" s="59"/>
      <c r="D269" s="292" t="s">
        <v>46</v>
      </c>
      <c r="E269" s="289">
        <f>SUM(E6:E268)</f>
        <v>4735367.919999999</v>
      </c>
      <c r="F269" s="255">
        <f>IF(E269=0,0,1)</f>
        <v>1</v>
      </c>
      <c r="H269" s="16">
        <f>SUM(H7:H268)</f>
        <v>4888913.2499999991</v>
      </c>
      <c r="I269" s="16">
        <f>SUM(I7:I268)</f>
        <v>5374583.4300000006</v>
      </c>
      <c r="J269" s="16">
        <f>SUM(J7:J268)</f>
        <v>5203447.129999999</v>
      </c>
      <c r="K269" s="16">
        <f>SUM(K7:K268)</f>
        <v>5053953.8600000003</v>
      </c>
      <c r="L269" s="16">
        <f>SUM(L7:L267)</f>
        <v>-185545.33000000002</v>
      </c>
    </row>
    <row r="270" spans="2:12" x14ac:dyDescent="0.3">
      <c r="F270" s="255">
        <v>1</v>
      </c>
    </row>
  </sheetData>
  <autoFilter ref="B6:F270" xr:uid="{00000000-0001-0000-0300-000000000000}">
    <filterColumn colId="4">
      <filters>
        <filter val="1"/>
      </filters>
    </filterColumn>
  </autoFilter>
  <conditionalFormatting sqref="L7:L268">
    <cfRule type="cellIs" priority="1" operator="equal">
      <formula>0</formula>
    </cfRule>
    <cfRule type="cellIs" dxfId="15" priority="2" operator="lessThan">
      <formula>0</formula>
    </cfRule>
    <cfRule type="cellIs" dxfId="14" priority="3" operator="greaterThan">
      <formula>0</formula>
    </cfRule>
  </conditionalFormatting>
  <printOptions horizontalCentered="1"/>
  <pageMargins left="0.70866141732283472" right="0.70866141732283472" top="0.74803149606299213" bottom="0.74803149606299213" header="0.31496062992125984" footer="0.31496062992125984"/>
  <pageSetup paperSize="9" scale="77" orientation="portrait" r:id="rId1"/>
  <headerFooter>
    <oddFooter>Página &amp;P&amp;R&amp;A</oddFooter>
  </headerFooter>
  <rowBreaks count="1" manualBreakCount="1">
    <brk id="205" max="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tabColor rgb="FF00B050"/>
  </sheetPr>
  <dimension ref="A1:AI18"/>
  <sheetViews>
    <sheetView view="pageBreakPreview" zoomScaleNormal="96" zoomScaleSheetLayoutView="100" workbookViewId="0">
      <pane ySplit="6" topLeftCell="A7" activePane="bottomLeft" state="frozen"/>
      <selection pane="bottomLeft" activeCell="G1" sqref="G1:L1048576"/>
    </sheetView>
  </sheetViews>
  <sheetFormatPr baseColWidth="10" defaultColWidth="11.44140625" defaultRowHeight="14.4" x14ac:dyDescent="0.3"/>
  <cols>
    <col min="1" max="1" width="2.109375" style="6" customWidth="1"/>
    <col min="2" max="3" width="6.44140625" style="6" customWidth="1"/>
    <col min="4" max="4" width="60.6640625" style="6" customWidth="1"/>
    <col min="5" max="5" width="14.6640625" style="110" customWidth="1"/>
    <col min="6" max="6" width="5.5546875" style="6" customWidth="1"/>
    <col min="7" max="7" width="13.6640625" hidden="1" customWidth="1"/>
    <col min="8" max="8" width="24.88671875" hidden="1" customWidth="1"/>
    <col min="9" max="9" width="19.109375" hidden="1" customWidth="1"/>
    <col min="10" max="10" width="14.5546875" hidden="1" customWidth="1"/>
    <col min="11" max="11" width="11.6640625" hidden="1" customWidth="1"/>
    <col min="12" max="12" width="0" style="6" hidden="1" customWidth="1"/>
    <col min="13" max="16384" width="11.44140625" style="6"/>
  </cols>
  <sheetData>
    <row r="1" spans="1:35" customFormat="1" x14ac:dyDescent="0.3">
      <c r="A1" s="10"/>
      <c r="B1" s="17"/>
      <c r="C1" s="9"/>
      <c r="E1" s="105"/>
      <c r="G1" s="83" t="s">
        <v>785</v>
      </c>
    </row>
    <row r="2" spans="1:35" customFormat="1" x14ac:dyDescent="0.3">
      <c r="A2" s="10"/>
      <c r="B2" s="17"/>
      <c r="C2" s="9"/>
      <c r="D2" s="13" t="s">
        <v>609</v>
      </c>
      <c r="E2" s="105"/>
      <c r="G2" s="325" t="s">
        <v>787</v>
      </c>
      <c r="H2" s="326"/>
      <c r="I2" s="326"/>
      <c r="J2" s="326"/>
      <c r="K2" s="327"/>
    </row>
    <row r="3" spans="1:35" customFormat="1" x14ac:dyDescent="0.3">
      <c r="A3" s="10"/>
      <c r="B3" s="17"/>
      <c r="C3" s="9"/>
      <c r="D3" s="14" t="s">
        <v>73</v>
      </c>
      <c r="E3" s="105"/>
      <c r="G3" s="328"/>
      <c r="H3" s="329"/>
      <c r="I3" s="329"/>
      <c r="J3" s="329"/>
      <c r="K3" s="330"/>
    </row>
    <row r="4" spans="1:35" customFormat="1" ht="15" thickBot="1" x14ac:dyDescent="0.35">
      <c r="A4" s="11"/>
      <c r="B4" s="18"/>
      <c r="C4" s="19"/>
      <c r="D4" s="11"/>
      <c r="E4" s="106"/>
      <c r="G4" s="331"/>
      <c r="H4" s="332"/>
      <c r="I4" s="332"/>
      <c r="J4" s="332"/>
      <c r="K4" s="333"/>
    </row>
    <row r="5" spans="1:35" customFormat="1" ht="15" thickTop="1" x14ac:dyDescent="0.3">
      <c r="A5" s="12"/>
      <c r="B5" s="20"/>
      <c r="C5" s="21"/>
      <c r="D5" s="12"/>
      <c r="E5" s="107"/>
      <c r="G5" s="51" t="str">
        <f>IF(SUM(($G$8:$G$2023))=SUM('C3'!$E$2:$E$2000),"",SUM(($G$8:$G$2023))-SUM('C3'!$E$2:$E$2000))</f>
        <v/>
      </c>
      <c r="H5" s="51" t="str">
        <f>IF(SUM(($H$8:$H$2023))=SUM('C3'!$F$2:$F$2000),"",SUM(($H$8:$H$2023))-SUM('C3'!$F$2:$F$2000))</f>
        <v/>
      </c>
      <c r="I5" s="51" t="str">
        <f>IF(SUM(($I$8:$I$2023))=SUM('C3'!$G$2:$G$2000),"",SUM(($I$8:$I$2023))-SUM('C3'!$G$2:$G$2000))</f>
        <v/>
      </c>
      <c r="J5" s="51" t="str">
        <f>IF(SUM(($J$8:$J$2023))=SUM('C3'!$H$2:$H$2000),"",SUM(($J$6:$J$2022))-SUM('C3'!$H$2:$H$2000))</f>
        <v/>
      </c>
    </row>
    <row r="6" spans="1:35" customFormat="1" x14ac:dyDescent="0.3">
      <c r="A6" s="15"/>
      <c r="B6" s="23" t="s">
        <v>22</v>
      </c>
      <c r="C6" s="23" t="s">
        <v>1</v>
      </c>
      <c r="D6" s="24" t="s">
        <v>2</v>
      </c>
      <c r="E6" s="80" t="s">
        <v>1339</v>
      </c>
      <c r="G6" s="147" t="s">
        <v>1300</v>
      </c>
      <c r="H6" s="27" t="s">
        <v>360</v>
      </c>
      <c r="I6" s="27" t="s">
        <v>359</v>
      </c>
      <c r="J6" s="27" t="s">
        <v>1301</v>
      </c>
      <c r="K6" s="27" t="s">
        <v>1299</v>
      </c>
    </row>
    <row r="7" spans="1:35" s="174" customFormat="1" x14ac:dyDescent="0.3">
      <c r="E7" s="165"/>
      <c r="F7" s="255">
        <v>1</v>
      </c>
      <c r="G7" s="5"/>
      <c r="H7" s="5"/>
      <c r="I7" s="5"/>
      <c r="J7" s="5"/>
      <c r="K7" s="5"/>
      <c r="L7" s="5"/>
      <c r="M7" s="5"/>
      <c r="N7" s="5"/>
      <c r="O7" s="5"/>
      <c r="P7" s="5"/>
      <c r="Q7" s="5"/>
      <c r="R7" s="5"/>
      <c r="S7" s="5"/>
      <c r="T7" s="5"/>
      <c r="U7" s="5"/>
      <c r="V7" s="5"/>
      <c r="W7" s="5"/>
      <c r="X7" s="5"/>
      <c r="Y7" s="5"/>
      <c r="Z7" s="5"/>
      <c r="AA7" s="5"/>
      <c r="AB7" s="1"/>
      <c r="AC7" s="1"/>
      <c r="AD7" s="1"/>
      <c r="AE7" s="1"/>
      <c r="AF7" s="1"/>
      <c r="AG7" s="1"/>
      <c r="AH7" s="1"/>
      <c r="AI7" s="1"/>
    </row>
    <row r="8" spans="1:35" hidden="1" x14ac:dyDescent="0.3">
      <c r="B8" s="85">
        <v>1100</v>
      </c>
      <c r="C8" s="85">
        <v>31000</v>
      </c>
      <c r="D8" s="85" t="s">
        <v>328</v>
      </c>
      <c r="E8" s="108" t="s">
        <v>922</v>
      </c>
      <c r="F8" s="255">
        <v>0</v>
      </c>
      <c r="G8" s="48">
        <f>IFERROR(VLOOKUP(B8&amp;C8,'C3'!$A$1:$Y$10000,5,FALSE),0)</f>
        <v>1691.09</v>
      </c>
      <c r="H8" s="48">
        <f>IFERROR(VLOOKUP(B8&amp;C8,'C3'!$A$1:$Y$10000,6,FALSE),0)</f>
        <v>1691.09</v>
      </c>
      <c r="I8" s="48">
        <f>IFERROR(VLOOKUP(B8&amp;C8,'C3'!$A$1:$Y$10000,7,FALSE),0)</f>
        <v>1788.19</v>
      </c>
      <c r="J8" s="48">
        <f>IFERROR(VLOOKUP(B8&amp;C8,'C3'!$A$1:$Y$10000,8,FALSE),0)</f>
        <v>1788.19</v>
      </c>
      <c r="K8" s="75">
        <v>0</v>
      </c>
    </row>
    <row r="9" spans="1:35" hidden="1" x14ac:dyDescent="0.3">
      <c r="B9" s="85">
        <v>1100</v>
      </c>
      <c r="C9" s="85">
        <v>31001</v>
      </c>
      <c r="D9" s="85" t="s">
        <v>3</v>
      </c>
      <c r="E9" s="108" t="s">
        <v>922</v>
      </c>
      <c r="F9" s="255">
        <v>0</v>
      </c>
      <c r="G9" s="48">
        <f>IFERROR(VLOOKUP(B9&amp;C9,'C3'!$A$1:$Y$10000,5,FALSE),0)</f>
        <v>21732.560000000001</v>
      </c>
      <c r="H9" s="48">
        <f>IFERROR(VLOOKUP(B9&amp;C9,'C3'!$A$1:$Y$10000,6,FALSE),0)</f>
        <v>26732.560000000001</v>
      </c>
      <c r="I9" s="48">
        <f>IFERROR(VLOOKUP(B9&amp;C9,'C3'!$A$1:$Y$10000,7,FALSE),0)</f>
        <v>20552.66</v>
      </c>
      <c r="J9" s="48">
        <f>IFERROR(VLOOKUP(B9&amp;C9,'C3'!$A$1:$Y$10000,8,FALSE),0)</f>
        <v>20552.66</v>
      </c>
      <c r="K9" s="75">
        <v>0</v>
      </c>
    </row>
    <row r="10" spans="1:35" hidden="1" x14ac:dyDescent="0.3">
      <c r="B10" s="85">
        <v>1100</v>
      </c>
      <c r="C10" s="85">
        <v>31002</v>
      </c>
      <c r="D10" s="85" t="s">
        <v>3</v>
      </c>
      <c r="E10" s="108"/>
      <c r="F10" s="255">
        <v>0</v>
      </c>
      <c r="G10" s="48">
        <f>IFERROR(VLOOKUP(B10&amp;C10,'C3'!$A$1:$Y$10000,5,FALSE),0)</f>
        <v>0</v>
      </c>
      <c r="H10" s="48">
        <f>IFERROR(VLOOKUP(B10&amp;C10,'C3'!$A$1:$Y$10000,6,FALSE),0)</f>
        <v>0</v>
      </c>
      <c r="I10" s="48">
        <f>IFERROR(VLOOKUP(B10&amp;C10,'C3'!$A$1:$Y$10000,7,FALSE),0)</f>
        <v>46.77</v>
      </c>
      <c r="J10" s="48">
        <f>IFERROR(VLOOKUP(B10&amp;C10,'C3'!$A$1:$Y$10000,8,FALSE),0)</f>
        <v>46.77</v>
      </c>
      <c r="K10" s="75">
        <f>E10-H10</f>
        <v>0</v>
      </c>
    </row>
    <row r="11" spans="1:35" x14ac:dyDescent="0.3">
      <c r="B11" s="291">
        <v>1100</v>
      </c>
      <c r="C11" s="291">
        <v>31003</v>
      </c>
      <c r="D11" s="291" t="s">
        <v>925</v>
      </c>
      <c r="E11" s="282">
        <v>4701.07</v>
      </c>
      <c r="F11" s="255">
        <f>IF(E11=0,0,1)</f>
        <v>1</v>
      </c>
      <c r="G11" s="48">
        <f>IFERROR(VLOOKUP(B11&amp;C11,'C3'!$A$1:$Y$10000,5,FALSE),0)</f>
        <v>0</v>
      </c>
      <c r="H11" s="48">
        <f>IFERROR(VLOOKUP(B11&amp;C11,'C3'!$A$1:$Y$10000,6,FALSE),0)</f>
        <v>0</v>
      </c>
      <c r="I11" s="48">
        <f>IFERROR(VLOOKUP(B11&amp;C11,'C3'!$A$1:$Y$10000,7,FALSE),0)</f>
        <v>0</v>
      </c>
      <c r="J11" s="48">
        <f>IFERROR(VLOOKUP(B11&amp;C11,'C3'!$A$1:$Y$10000,8,FALSE),0)</f>
        <v>0</v>
      </c>
      <c r="K11" s="119">
        <f>E11-G11</f>
        <v>4701.07</v>
      </c>
    </row>
    <row r="12" spans="1:35" hidden="1" x14ac:dyDescent="0.3">
      <c r="B12" s="85">
        <v>1100</v>
      </c>
      <c r="C12" s="85">
        <v>31006</v>
      </c>
      <c r="D12" s="85" t="s">
        <v>4</v>
      </c>
      <c r="E12" s="108" t="s">
        <v>922</v>
      </c>
      <c r="F12" s="255">
        <v>0</v>
      </c>
      <c r="G12" s="48">
        <f>IFERROR(VLOOKUP(B12&amp;C12,'C3'!$A$1:$Y$10000,5,FALSE),0)</f>
        <v>2000</v>
      </c>
      <c r="H12" s="48">
        <f>IFERROR(VLOOKUP(B12&amp;C12,'C3'!$A$1:$Y$10000,6,FALSE),0)</f>
        <v>2000</v>
      </c>
      <c r="I12" s="48">
        <f>IFERROR(VLOOKUP(B12&amp;C12,'C3'!$A$1:$Y$10000,7,FALSE),0)</f>
        <v>0</v>
      </c>
      <c r="J12" s="48">
        <f>IFERROR(VLOOKUP(B12&amp;C12,'C3'!$A$1:$Y$10000,8,FALSE),0)</f>
        <v>0</v>
      </c>
      <c r="K12" s="75"/>
    </row>
    <row r="13" spans="1:35" x14ac:dyDescent="0.3">
      <c r="B13" s="291">
        <v>93400</v>
      </c>
      <c r="C13" s="291">
        <v>31900</v>
      </c>
      <c r="D13" s="291" t="s">
        <v>716</v>
      </c>
      <c r="E13" s="282">
        <v>300</v>
      </c>
      <c r="F13" s="255">
        <f>IF(E13=0,0,1)</f>
        <v>1</v>
      </c>
      <c r="G13" s="48">
        <f>IFERROR(VLOOKUP(B13&amp;C13,'C3'!$A$1:$Y$10000,5,FALSE),0)</f>
        <v>400</v>
      </c>
      <c r="H13" s="48">
        <f>IFERROR(VLOOKUP(B13&amp;C13,'C3'!$A$1:$Y$10000,6,FALSE),0)</f>
        <v>400</v>
      </c>
      <c r="I13" s="48">
        <f>IFERROR(VLOOKUP(B13&amp;C13,'C3'!$A$1:$Y$10000,7,FALSE),0)</f>
        <v>0</v>
      </c>
      <c r="J13" s="48">
        <f>IFERROR(VLOOKUP(B13&amp;C13,'C3'!$A$1:$Y$10000,8,FALSE),0)</f>
        <v>0</v>
      </c>
      <c r="K13" s="119">
        <f>E13-G13</f>
        <v>-100</v>
      </c>
    </row>
    <row r="14" spans="1:35" x14ac:dyDescent="0.3">
      <c r="B14" s="291">
        <v>93400</v>
      </c>
      <c r="C14" s="291">
        <v>35200</v>
      </c>
      <c r="D14" s="291" t="s">
        <v>5</v>
      </c>
      <c r="E14" s="282">
        <v>850</v>
      </c>
      <c r="F14" s="255">
        <f>IF(E14=0,0,1)</f>
        <v>1</v>
      </c>
      <c r="G14" s="48">
        <f>IFERROR(VLOOKUP(B14&amp;C14,'C3'!$A$1:$Y$10000,5,FALSE),0)</f>
        <v>1200</v>
      </c>
      <c r="H14" s="48">
        <f>IFERROR(VLOOKUP(B14&amp;C14,'C3'!$A$1:$Y$10000,6,FALSE),0)</f>
        <v>1200</v>
      </c>
      <c r="I14" s="48">
        <f>IFERROR(VLOOKUP(B14&amp;C14,'C3'!$A$1:$Y$10000,7,FALSE),0)</f>
        <v>81.31</v>
      </c>
      <c r="J14" s="48">
        <f>IFERROR(VLOOKUP(B14&amp;C14,'C3'!$A$1:$Y$10000,8,FALSE),0)</f>
        <v>81.31</v>
      </c>
      <c r="K14" s="119">
        <f>E14-G14</f>
        <v>-350</v>
      </c>
    </row>
    <row r="15" spans="1:35" x14ac:dyDescent="0.3">
      <c r="B15" s="291">
        <v>93400</v>
      </c>
      <c r="C15" s="291">
        <v>35900</v>
      </c>
      <c r="D15" s="291" t="s">
        <v>84</v>
      </c>
      <c r="E15" s="282">
        <v>4000</v>
      </c>
      <c r="F15" s="255">
        <f>IF(E15=0,0,1)</f>
        <v>1</v>
      </c>
      <c r="G15" s="48">
        <f>IFERROR(VLOOKUP(B15&amp;C15,'C3'!$A$1:$Y$10000,5,FALSE),0)</f>
        <v>4200</v>
      </c>
      <c r="H15" s="48">
        <f>IFERROR(VLOOKUP(B15&amp;C15,'C3'!$A$1:$Y$10000,6,FALSE),0)</f>
        <v>4200</v>
      </c>
      <c r="I15" s="48">
        <f>IFERROR(VLOOKUP(B15&amp;C15,'C3'!$A$1:$Y$10000,7,FALSE),0)</f>
        <v>3545.99</v>
      </c>
      <c r="J15" s="48">
        <f>IFERROR(VLOOKUP(B15&amp;C15,'C3'!$A$1:$Y$10000,8,FALSE),0)</f>
        <v>3245.99</v>
      </c>
      <c r="K15" s="119">
        <f>E15-G15</f>
        <v>-200</v>
      </c>
    </row>
    <row r="16" spans="1:35" s="22" customFormat="1" x14ac:dyDescent="0.3">
      <c r="E16" s="109"/>
      <c r="F16" s="255">
        <v>1</v>
      </c>
      <c r="G16"/>
      <c r="H16"/>
      <c r="I16"/>
      <c r="J16"/>
      <c r="K16"/>
      <c r="L16" s="6"/>
    </row>
    <row r="17" spans="1:11" x14ac:dyDescent="0.3">
      <c r="A17" s="22"/>
      <c r="B17" s="290"/>
      <c r="C17" s="288"/>
      <c r="D17" s="252" t="s">
        <v>47</v>
      </c>
      <c r="E17" s="289">
        <f>SUM(E8:E16)</f>
        <v>9851.07</v>
      </c>
      <c r="F17" s="255">
        <f>IF(E17=0,0,1)</f>
        <v>1</v>
      </c>
      <c r="G17" s="16">
        <f>SUM(G8:G15)</f>
        <v>31223.65</v>
      </c>
      <c r="H17" s="16">
        <f>SUM(H8:H15)</f>
        <v>36223.65</v>
      </c>
      <c r="I17" s="16">
        <f>SUM(I8:I15)</f>
        <v>26014.92</v>
      </c>
      <c r="J17" s="16">
        <f>SUM(J8:J15)</f>
        <v>25714.92</v>
      </c>
      <c r="K17" s="120">
        <f>IFERROR(SUM(K8:K15), "0")</f>
        <v>4051.0699999999997</v>
      </c>
    </row>
    <row r="18" spans="1:11" x14ac:dyDescent="0.3">
      <c r="F18" s="255">
        <v>1</v>
      </c>
    </row>
  </sheetData>
  <autoFilter ref="B6:F18" xr:uid="{00000000-0001-0000-0400-000000000000}">
    <filterColumn colId="4">
      <filters>
        <filter val="1"/>
      </filters>
    </filterColumn>
  </autoFilter>
  <mergeCells count="1">
    <mergeCell ref="G2:K4"/>
  </mergeCells>
  <conditionalFormatting sqref="K8:K15">
    <cfRule type="cellIs" priority="1" operator="equal">
      <formula>0</formula>
    </cfRule>
    <cfRule type="cellIs" dxfId="13" priority="2" operator="lessThan">
      <formula>0</formula>
    </cfRule>
    <cfRule type="cellIs" dxfId="12" priority="3" operator="greaterThan">
      <formula>0</formula>
    </cfRule>
  </conditionalFormatting>
  <printOptions horizontalCentered="1"/>
  <pageMargins left="0.70866141732283461" right="0.70866141732283461" top="0.74803149606299213" bottom="0.74803149606299213" header="0.31496062992125984" footer="0.31496062992125984"/>
  <pageSetup paperSize="9" scale="80" orientation="portrait" r:id="rId1"/>
  <headerFooter>
    <oddFooter>Página &amp;P&amp;R&amp;A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tabColor rgb="FF00B050"/>
  </sheetPr>
  <dimension ref="A1:AI90"/>
  <sheetViews>
    <sheetView view="pageBreakPreview" zoomScaleNormal="96" zoomScaleSheetLayoutView="100" workbookViewId="0">
      <pane ySplit="6" topLeftCell="A84" activePane="bottomLeft" state="frozen"/>
      <selection activeCell="B1" sqref="B1"/>
      <selection pane="bottomLeft" activeCell="E30" sqref="E30"/>
    </sheetView>
  </sheetViews>
  <sheetFormatPr baseColWidth="10" defaultColWidth="11.44140625" defaultRowHeight="14.4" x14ac:dyDescent="0.3"/>
  <cols>
    <col min="1" max="1" width="2.109375" customWidth="1"/>
    <col min="2" max="3" width="6.44140625" customWidth="1"/>
    <col min="4" max="4" width="60.6640625" customWidth="1"/>
    <col min="5" max="5" width="14.6640625" style="234" customWidth="1"/>
    <col min="6" max="6" width="14.88671875" style="234" customWidth="1"/>
    <col min="7" max="7" width="12.5546875" hidden="1" customWidth="1"/>
    <col min="8" max="8" width="5.5546875" hidden="1" customWidth="1"/>
    <col min="9" max="9" width="16.33203125" hidden="1" customWidth="1"/>
    <col min="10" max="10" width="24.88671875" hidden="1" customWidth="1"/>
    <col min="11" max="11" width="19.109375" hidden="1" customWidth="1"/>
    <col min="12" max="12" width="16.33203125" hidden="1" customWidth="1"/>
    <col min="13" max="13" width="15" hidden="1" customWidth="1"/>
    <col min="14" max="14" width="4.88671875" hidden="1" customWidth="1"/>
    <col min="15" max="15" width="7.33203125" hidden="1" customWidth="1"/>
    <col min="16" max="18" width="0" hidden="1" customWidth="1"/>
  </cols>
  <sheetData>
    <row r="1" spans="1:35" x14ac:dyDescent="0.3">
      <c r="A1" s="10"/>
      <c r="B1" s="17"/>
      <c r="C1" s="9"/>
      <c r="I1" s="83" t="s">
        <v>785</v>
      </c>
    </row>
    <row r="2" spans="1:35" ht="15" customHeight="1" x14ac:dyDescent="0.3">
      <c r="A2" s="10"/>
      <c r="B2" s="17"/>
      <c r="C2" s="9"/>
      <c r="D2" s="13" t="s">
        <v>609</v>
      </c>
      <c r="I2" s="328" t="s">
        <v>791</v>
      </c>
      <c r="J2" s="329"/>
      <c r="K2" s="329"/>
      <c r="L2" s="329"/>
      <c r="M2" s="329"/>
      <c r="N2" s="329"/>
      <c r="O2" s="329"/>
      <c r="P2" s="329"/>
    </row>
    <row r="3" spans="1:35" x14ac:dyDescent="0.3">
      <c r="A3" s="10"/>
      <c r="B3" s="17"/>
      <c r="C3" s="9"/>
      <c r="D3" s="14" t="s">
        <v>75</v>
      </c>
      <c r="I3" s="328"/>
      <c r="J3" s="329"/>
      <c r="K3" s="329"/>
      <c r="L3" s="329"/>
      <c r="M3" s="329"/>
      <c r="N3" s="329"/>
      <c r="O3" s="329"/>
      <c r="P3" s="329"/>
    </row>
    <row r="4" spans="1:35" ht="15" thickBot="1" x14ac:dyDescent="0.35">
      <c r="A4" s="11"/>
      <c r="B4" s="18"/>
      <c r="C4" s="19"/>
      <c r="D4" s="11"/>
      <c r="E4" s="106"/>
      <c r="F4" s="256"/>
      <c r="G4" s="12"/>
      <c r="I4" s="328"/>
      <c r="J4" s="329"/>
      <c r="K4" s="329"/>
      <c r="L4" s="329"/>
      <c r="M4" s="329"/>
      <c r="N4" s="329"/>
      <c r="O4" s="329"/>
      <c r="P4" s="329"/>
    </row>
    <row r="5" spans="1:35" ht="15" thickTop="1" x14ac:dyDescent="0.3">
      <c r="A5" s="12"/>
      <c r="B5" s="20"/>
      <c r="C5" s="21"/>
      <c r="D5" s="12"/>
      <c r="E5" s="235"/>
      <c r="F5" s="235"/>
      <c r="G5" s="12"/>
      <c r="I5" s="51">
        <f>IF(SUM(($I$8:$I$2026))=SUM('C4'!$E$2:$E$2000),"",SUM(($I$8:$I$2026))-SUM('C4'!$E$2:$E$2000))</f>
        <v>-800</v>
      </c>
      <c r="J5" s="51">
        <f>IF(SUM(($J$8:$J$2026))=SUM('C4'!$F$2:$F$2000),"",SUM(($J$8:$J$2026))-SUM('C4'!$F$2:$F$2000))</f>
        <v>-800.00000000046566</v>
      </c>
      <c r="K5" s="51" t="str">
        <f>IF(SUM(($K$8:$K$2026))=SUM('C4'!$G$2:$G$2000),"",SUM(($K$8:$K$2026))-SUM('C4'!$G$2:$G$2000))</f>
        <v/>
      </c>
      <c r="L5" s="51" t="str">
        <f>IF(SUM(($L$8:$L$2026))=SUM('C4'!$H$2:$H$2000),"",SUM(($L$8:$L$2026))-SUM('C4'!$H$2:$H$2000))</f>
        <v/>
      </c>
    </row>
    <row r="6" spans="1:35" x14ac:dyDescent="0.3">
      <c r="A6" s="15"/>
      <c r="B6" s="23" t="s">
        <v>22</v>
      </c>
      <c r="C6" s="23" t="s">
        <v>1</v>
      </c>
      <c r="D6" s="24" t="s">
        <v>2</v>
      </c>
      <c r="E6" s="263" t="s">
        <v>1339</v>
      </c>
      <c r="F6" s="235"/>
      <c r="G6" s="95"/>
      <c r="I6" s="147" t="s">
        <v>1300</v>
      </c>
      <c r="J6" s="27" t="s">
        <v>360</v>
      </c>
      <c r="K6" s="27" t="s">
        <v>359</v>
      </c>
      <c r="L6" s="27" t="s">
        <v>1301</v>
      </c>
      <c r="M6" s="147" t="s">
        <v>1302</v>
      </c>
    </row>
    <row r="7" spans="1:35" s="174" customFormat="1" x14ac:dyDescent="0.3">
      <c r="E7" s="165"/>
      <c r="F7" s="255">
        <v>1</v>
      </c>
      <c r="G7" s="5"/>
      <c r="H7" s="5"/>
      <c r="I7" s="5"/>
      <c r="J7" s="5"/>
      <c r="K7" s="5"/>
      <c r="L7" s="5"/>
      <c r="M7" s="5"/>
      <c r="N7" s="5"/>
      <c r="O7" s="5"/>
      <c r="P7" s="5"/>
      <c r="Q7" s="5"/>
      <c r="R7" s="5"/>
      <c r="S7" s="5"/>
      <c r="T7" s="5"/>
      <c r="U7" s="5"/>
      <c r="V7" s="5"/>
      <c r="W7" s="5"/>
      <c r="X7" s="5"/>
      <c r="Y7" s="5"/>
      <c r="Z7" s="5"/>
      <c r="AA7" s="5"/>
      <c r="AB7" s="1"/>
      <c r="AC7" s="1"/>
      <c r="AD7" s="1"/>
      <c r="AE7" s="1"/>
      <c r="AF7" s="1"/>
      <c r="AG7" s="1"/>
      <c r="AH7" s="1"/>
      <c r="AI7" s="1"/>
    </row>
    <row r="8" spans="1:35" hidden="1" x14ac:dyDescent="0.3">
      <c r="B8" s="291">
        <v>13000</v>
      </c>
      <c r="C8" s="291">
        <v>46200</v>
      </c>
      <c r="D8" s="291" t="s">
        <v>182</v>
      </c>
      <c r="E8" s="282">
        <v>12000</v>
      </c>
      <c r="F8" s="255">
        <f t="shared" ref="F8:F73" si="0">IF(E8=0,0,1)</f>
        <v>1</v>
      </c>
      <c r="G8" s="96"/>
      <c r="I8" s="48">
        <f>IFERROR(VLOOKUP(B8&amp;C8,'C4'!$A$1:$Y$10000,5,FALSE),0)</f>
        <v>12000</v>
      </c>
      <c r="J8" s="48">
        <f>IFERROR(VLOOKUP(B8&amp;C8,'C4'!$A$1:$Y$10000,6,FALSE),0)</f>
        <v>12000</v>
      </c>
      <c r="K8" s="48">
        <f>IFERROR(VLOOKUP(B8&amp;C8,'C4'!$A$1:$Y$10000,7,FALSE),0)</f>
        <v>12000</v>
      </c>
      <c r="L8" s="48">
        <f>IFERROR(VLOOKUP(B8&amp;C8,'C4'!$A$1:$Y$10000,8,FALSE),0)</f>
        <v>12000</v>
      </c>
      <c r="M8" s="119">
        <f>E8-I8</f>
        <v>0</v>
      </c>
    </row>
    <row r="9" spans="1:35" hidden="1" x14ac:dyDescent="0.3">
      <c r="B9" s="291">
        <v>13000</v>
      </c>
      <c r="C9" s="291">
        <v>45100</v>
      </c>
      <c r="D9" s="291" t="s">
        <v>932</v>
      </c>
      <c r="E9" s="282">
        <v>100</v>
      </c>
      <c r="F9" s="255">
        <f t="shared" si="0"/>
        <v>1</v>
      </c>
      <c r="G9" s="102">
        <v>17563.46</v>
      </c>
      <c r="I9" s="48">
        <f>IFERROR(VLOOKUP(B9&amp;C9,'C4'!$A$1:$Y$10000,5,FALSE),0)</f>
        <v>0</v>
      </c>
      <c r="J9" s="48">
        <f>IFERROR(VLOOKUP(B9&amp;C9,'C4'!$A$1:$Y$10000,6,FALSE),0)</f>
        <v>0</v>
      </c>
      <c r="K9" s="48">
        <f>IFERROR(VLOOKUP(B9&amp;C9,'C4'!$A$1:$Y$10000,7,FALSE),0)</f>
        <v>0</v>
      </c>
      <c r="L9" s="48">
        <f>IFERROR(VLOOKUP(B9&amp;C9,'C4'!$A$1:$Y$10000,8,FALSE),0)</f>
        <v>0</v>
      </c>
      <c r="M9" s="102">
        <f t="shared" ref="M9:M75" si="1">E9-I9</f>
        <v>100</v>
      </c>
    </row>
    <row r="10" spans="1:35" hidden="1" x14ac:dyDescent="0.3">
      <c r="B10" s="291">
        <v>16210</v>
      </c>
      <c r="C10" s="291">
        <v>46300</v>
      </c>
      <c r="D10" s="291" t="s">
        <v>148</v>
      </c>
      <c r="E10" s="282">
        <v>0</v>
      </c>
      <c r="F10" s="255">
        <f t="shared" si="0"/>
        <v>0</v>
      </c>
      <c r="G10" s="93"/>
      <c r="I10" s="48">
        <f>IFERROR(VLOOKUP(B10&amp;C10,'C4'!$A$1:$Y$10000,5,FALSE),0)</f>
        <v>367203.14</v>
      </c>
      <c r="J10" s="48">
        <f>IFERROR(VLOOKUP(B10&amp;C10,'C4'!$A$1:$Y$10000,6,FALSE),0)</f>
        <v>432734.1</v>
      </c>
      <c r="K10" s="48">
        <f>IFERROR(VLOOKUP(B10&amp;C10,'C4'!$A$1:$Y$10000,7,FALSE),0)</f>
        <v>438325.82</v>
      </c>
      <c r="L10" s="48">
        <f>IFERROR(VLOOKUP(B10&amp;C10,'C4'!$A$1:$Y$10000,8,FALSE),0)</f>
        <v>438325.82</v>
      </c>
      <c r="M10" s="119">
        <f t="shared" si="1"/>
        <v>-367203.14</v>
      </c>
    </row>
    <row r="11" spans="1:35" hidden="1" x14ac:dyDescent="0.3">
      <c r="B11" s="291">
        <v>16300</v>
      </c>
      <c r="C11" s="291">
        <v>46300</v>
      </c>
      <c r="D11" s="291" t="s">
        <v>93</v>
      </c>
      <c r="E11" s="282">
        <v>11588.77</v>
      </c>
      <c r="F11" s="255">
        <f t="shared" si="0"/>
        <v>1</v>
      </c>
      <c r="G11" s="96"/>
      <c r="I11" s="48">
        <f>IFERROR(VLOOKUP(B11&amp;C11,'C4'!$A$1:$Y$10000,5,FALSE),0)</f>
        <v>738.19</v>
      </c>
      <c r="J11" s="48">
        <f>IFERROR(VLOOKUP(B11&amp;C11,'C4'!$A$1:$Y$10000,6,FALSE),0)</f>
        <v>738.19</v>
      </c>
      <c r="K11" s="48">
        <f>IFERROR(VLOOKUP(B11&amp;C11,'C4'!$A$1:$Y$10000,7,FALSE),0)</f>
        <v>846.39</v>
      </c>
      <c r="L11" s="48">
        <f>IFERROR(VLOOKUP(B11&amp;C11,'C4'!$A$1:$Y$10000,8,FALSE),0)</f>
        <v>846.39</v>
      </c>
      <c r="M11" s="119">
        <f t="shared" si="1"/>
        <v>10850.58</v>
      </c>
    </row>
    <row r="12" spans="1:35" hidden="1" x14ac:dyDescent="0.3">
      <c r="B12" s="291">
        <v>17000</v>
      </c>
      <c r="C12" s="291">
        <v>46300</v>
      </c>
      <c r="D12" s="291" t="s">
        <v>102</v>
      </c>
      <c r="E12" s="282">
        <v>1383.72</v>
      </c>
      <c r="F12" s="255">
        <f t="shared" si="0"/>
        <v>1</v>
      </c>
      <c r="G12" s="96"/>
      <c r="I12" s="48">
        <f>IFERROR(VLOOKUP(B12&amp;C12,'C4'!$A$1:$Y$10000,5,FALSE),0)</f>
        <v>7198.96</v>
      </c>
      <c r="J12" s="48">
        <f>IFERROR(VLOOKUP(B12&amp;C12,'C4'!$A$1:$Y$10000,6,FALSE),0)</f>
        <v>7198.96</v>
      </c>
      <c r="K12" s="48">
        <f>IFERROR(VLOOKUP(B12&amp;C12,'C4'!$A$1:$Y$10000,7,FALSE),0)</f>
        <v>1389.98</v>
      </c>
      <c r="L12" s="48">
        <f>IFERROR(VLOOKUP(B12&amp;C12,'C4'!$A$1:$Y$10000,8,FALSE),0)</f>
        <v>1389.98</v>
      </c>
      <c r="M12" s="119">
        <f t="shared" si="1"/>
        <v>-5815.24</v>
      </c>
    </row>
    <row r="13" spans="1:35" x14ac:dyDescent="0.3">
      <c r="B13" s="291">
        <v>23100</v>
      </c>
      <c r="C13" s="291">
        <v>48003</v>
      </c>
      <c r="D13" s="291" t="s">
        <v>185</v>
      </c>
      <c r="E13" s="282">
        <v>8500</v>
      </c>
      <c r="F13" s="255">
        <f t="shared" si="0"/>
        <v>1</v>
      </c>
      <c r="G13" s="96"/>
      <c r="I13" s="48">
        <f>IFERROR(VLOOKUP(B13&amp;C13,'C4'!$A$1:$Y$10000,5,FALSE),0)</f>
        <v>8500</v>
      </c>
      <c r="J13" s="48">
        <f>IFERROR(VLOOKUP(B13&amp;C13,'C4'!$A$1:$Y$10000,6,FALSE),0)</f>
        <v>8500</v>
      </c>
      <c r="K13" s="48">
        <f>IFERROR(VLOOKUP(B13&amp;C13,'C4'!$A$1:$Y$10000,7,FALSE),0)</f>
        <v>9074</v>
      </c>
      <c r="L13" s="48">
        <f>IFERROR(VLOOKUP(B13&amp;C13,'C4'!$A$1:$Y$10000,8,FALSE),0)</f>
        <v>9074</v>
      </c>
      <c r="M13" s="119">
        <f t="shared" si="1"/>
        <v>0</v>
      </c>
    </row>
    <row r="14" spans="1:35" hidden="1" x14ac:dyDescent="0.3">
      <c r="B14" s="291">
        <v>23100</v>
      </c>
      <c r="C14" s="291">
        <v>46300</v>
      </c>
      <c r="D14" s="291" t="s">
        <v>94</v>
      </c>
      <c r="E14" s="282">
        <v>208946.59</v>
      </c>
      <c r="F14" s="255">
        <f t="shared" si="0"/>
        <v>1</v>
      </c>
      <c r="G14" s="96"/>
      <c r="I14" s="48">
        <f>IFERROR(VLOOKUP(B14&amp;C14,'C4'!$A$1:$Y$10000,5,FALSE),0)</f>
        <v>187413.37</v>
      </c>
      <c r="J14" s="48">
        <f>IFERROR(VLOOKUP(B14&amp;C14,'C4'!$A$1:$Y$10000,6,FALSE),0)</f>
        <v>208955.25</v>
      </c>
      <c r="K14" s="48">
        <f>IFERROR(VLOOKUP(B14&amp;C14,'C4'!$A$1:$Y$10000,7,FALSE),0)</f>
        <v>208955.25</v>
      </c>
      <c r="L14" s="48">
        <f>IFERROR(VLOOKUP(B14&amp;C14,'C4'!$A$1:$Y$10000,8,FALSE),0)</f>
        <v>208955.25</v>
      </c>
      <c r="M14" s="119">
        <f t="shared" si="1"/>
        <v>21533.22</v>
      </c>
    </row>
    <row r="15" spans="1:35" hidden="1" x14ac:dyDescent="0.3">
      <c r="B15" s="291">
        <v>23100</v>
      </c>
      <c r="C15" s="291">
        <v>46700</v>
      </c>
      <c r="D15" s="291" t="s">
        <v>151</v>
      </c>
      <c r="E15" s="282">
        <v>9306</v>
      </c>
      <c r="F15" s="255">
        <f t="shared" si="0"/>
        <v>1</v>
      </c>
      <c r="G15" s="96"/>
      <c r="I15" s="48">
        <f>IFERROR(VLOOKUP(B15&amp;C15,'C4'!$A$1:$Y$10000,5,FALSE),0)</f>
        <v>9306</v>
      </c>
      <c r="J15" s="48">
        <f>IFERROR(VLOOKUP(B15&amp;C15,'C4'!$A$1:$Y$10000,6,FALSE),0)</f>
        <v>9306</v>
      </c>
      <c r="K15" s="48">
        <f>IFERROR(VLOOKUP(B15&amp;C15,'C4'!$A$1:$Y$10000,7,FALSE),0)</f>
        <v>10851.17</v>
      </c>
      <c r="L15" s="48">
        <f>IFERROR(VLOOKUP(B15&amp;C15,'C4'!$A$1:$Y$10000,8,FALSE),0)</f>
        <v>10851.17</v>
      </c>
      <c r="M15" s="119">
        <f t="shared" si="1"/>
        <v>0</v>
      </c>
    </row>
    <row r="16" spans="1:35" x14ac:dyDescent="0.3">
      <c r="B16" s="291">
        <v>23100</v>
      </c>
      <c r="C16" s="291">
        <v>48000</v>
      </c>
      <c r="D16" s="291" t="s">
        <v>183</v>
      </c>
      <c r="E16" s="282">
        <v>170000</v>
      </c>
      <c r="F16" s="255">
        <f t="shared" si="0"/>
        <v>1</v>
      </c>
      <c r="G16" t="s">
        <v>975</v>
      </c>
      <c r="I16" s="48">
        <f>IFERROR(VLOOKUP(B16&amp;C16,'C4'!$A$1:$Y$10000,5,FALSE),0)</f>
        <v>170000</v>
      </c>
      <c r="J16" s="48">
        <f>IFERROR(VLOOKUP(B16&amp;C16,'C4'!$A$1:$Y$10000,6,FALSE),0)</f>
        <v>170000</v>
      </c>
      <c r="K16" s="48">
        <f>IFERROR(VLOOKUP(B16&amp;C16,'C4'!$A$1:$Y$10000,7,FALSE),0)</f>
        <v>162990</v>
      </c>
      <c r="L16" s="48">
        <f>IFERROR(VLOOKUP(B16&amp;C16,'C4'!$A$1:$Y$10000,8,FALSE),0)</f>
        <v>162990</v>
      </c>
      <c r="M16" s="102">
        <f t="shared" si="1"/>
        <v>0</v>
      </c>
    </row>
    <row r="17" spans="2:13" x14ac:dyDescent="0.3">
      <c r="B17" s="291">
        <v>23100</v>
      </c>
      <c r="C17" s="291">
        <v>48001</v>
      </c>
      <c r="D17" s="291" t="s">
        <v>184</v>
      </c>
      <c r="E17" s="282">
        <v>14000</v>
      </c>
      <c r="F17" s="255">
        <f t="shared" si="0"/>
        <v>1</v>
      </c>
      <c r="G17" s="96"/>
      <c r="I17" s="48">
        <f>IFERROR(VLOOKUP(B17&amp;C17,'C4'!$A$1:$Y$10000,5,FALSE),0)</f>
        <v>16500</v>
      </c>
      <c r="J17" s="48">
        <f>IFERROR(VLOOKUP(B17&amp;C17,'C4'!$A$1:$Y$10000,6,FALSE),0)</f>
        <v>16500</v>
      </c>
      <c r="K17" s="48">
        <f>IFERROR(VLOOKUP(B17&amp;C17,'C4'!$A$1:$Y$10000,7,FALSE),0)</f>
        <v>16643.91</v>
      </c>
      <c r="L17" s="48">
        <f>IFERROR(VLOOKUP(B17&amp;C17,'C4'!$A$1:$Y$10000,8,FALSE),0)</f>
        <v>11217.49</v>
      </c>
      <c r="M17" s="119">
        <f t="shared" si="1"/>
        <v>-2500</v>
      </c>
    </row>
    <row r="18" spans="2:13" x14ac:dyDescent="0.3">
      <c r="B18" s="291">
        <v>23100</v>
      </c>
      <c r="C18" s="291">
        <v>48002</v>
      </c>
      <c r="D18" s="291" t="s">
        <v>361</v>
      </c>
      <c r="E18" s="282">
        <v>5000</v>
      </c>
      <c r="F18" s="255">
        <f t="shared" si="0"/>
        <v>1</v>
      </c>
      <c r="G18" s="96"/>
      <c r="I18" s="48">
        <f>IFERROR(VLOOKUP(B18&amp;C18,'C4'!$A$1:$Y$10000,5,FALSE),0)</f>
        <v>5000</v>
      </c>
      <c r="J18" s="48">
        <f>IFERROR(VLOOKUP(B18&amp;C18,'C4'!$A$1:$Y$10000,6,FALSE),0)</f>
        <v>5000</v>
      </c>
      <c r="K18" s="48">
        <f>IFERROR(VLOOKUP(B18&amp;C18,'C4'!$A$1:$Y$10000,7,FALSE),0)</f>
        <v>5000</v>
      </c>
      <c r="L18" s="48">
        <f>IFERROR(VLOOKUP(B18&amp;C18,'C4'!$A$1:$Y$10000,8,FALSE),0)</f>
        <v>4999.8599999999997</v>
      </c>
      <c r="M18" s="119">
        <f t="shared" si="1"/>
        <v>0</v>
      </c>
    </row>
    <row r="19" spans="2:13" x14ac:dyDescent="0.3">
      <c r="B19" s="291">
        <v>23100</v>
      </c>
      <c r="C19" s="291">
        <v>48004</v>
      </c>
      <c r="D19" s="291" t="s">
        <v>95</v>
      </c>
      <c r="E19" s="282">
        <v>800</v>
      </c>
      <c r="F19" s="255">
        <f t="shared" si="0"/>
        <v>1</v>
      </c>
      <c r="G19" s="96"/>
      <c r="I19" s="48">
        <f>IFERROR(VLOOKUP(B19&amp;C19,'C4'!$A$1:$Y$10000,5,FALSE),0)</f>
        <v>800</v>
      </c>
      <c r="J19" s="48">
        <f>IFERROR(VLOOKUP(B19&amp;C19,'C4'!$A$1:$Y$10000,6,FALSE),0)</f>
        <v>800</v>
      </c>
      <c r="K19" s="48">
        <f>IFERROR(VLOOKUP(B19&amp;C19,'C4'!$A$1:$Y$10000,7,FALSE),0)</f>
        <v>800</v>
      </c>
      <c r="L19" s="48">
        <f>IFERROR(VLOOKUP(B19&amp;C19,'C4'!$A$1:$Y$10000,8,FALSE),0)</f>
        <v>450</v>
      </c>
      <c r="M19" s="119">
        <f t="shared" si="1"/>
        <v>0</v>
      </c>
    </row>
    <row r="20" spans="2:13" x14ac:dyDescent="0.3">
      <c r="B20" s="291">
        <v>23100</v>
      </c>
      <c r="C20" s="291">
        <v>48006</v>
      </c>
      <c r="D20" s="291" t="s">
        <v>149</v>
      </c>
      <c r="E20" s="282">
        <v>5500</v>
      </c>
      <c r="F20" s="255">
        <f t="shared" si="0"/>
        <v>1</v>
      </c>
      <c r="G20" s="96"/>
      <c r="I20" s="48">
        <f>IFERROR(VLOOKUP(B20&amp;C20,'C4'!$A$1:$Y$10000,5,FALSE),0)</f>
        <v>3000</v>
      </c>
      <c r="J20" s="48">
        <f>IFERROR(VLOOKUP(B20&amp;C20,'C4'!$A$1:$Y$10000,6,FALSE),0)</f>
        <v>3000</v>
      </c>
      <c r="K20" s="48">
        <f>IFERROR(VLOOKUP(B20&amp;C20,'C4'!$A$1:$Y$10000,7,FALSE),0)</f>
        <v>3000</v>
      </c>
      <c r="L20" s="48">
        <f>IFERROR(VLOOKUP(B20&amp;C20,'C4'!$A$1:$Y$10000,8,FALSE),0)</f>
        <v>2999.99</v>
      </c>
      <c r="M20" s="102">
        <f t="shared" si="1"/>
        <v>2500</v>
      </c>
    </row>
    <row r="21" spans="2:13" x14ac:dyDescent="0.3">
      <c r="B21" s="291">
        <v>23100</v>
      </c>
      <c r="C21" s="291">
        <v>48007</v>
      </c>
      <c r="D21" s="291" t="s">
        <v>150</v>
      </c>
      <c r="E21" s="282">
        <v>2500</v>
      </c>
      <c r="F21" s="255">
        <f t="shared" si="0"/>
        <v>1</v>
      </c>
      <c r="G21" s="96"/>
      <c r="I21" s="48">
        <f>IFERROR(VLOOKUP(B21&amp;C21,'C4'!$A$1:$Y$10000,5,FALSE),0)</f>
        <v>2500</v>
      </c>
      <c r="J21" s="48">
        <f>IFERROR(VLOOKUP(B21&amp;C21,'C4'!$A$1:$Y$10000,6,FALSE),0)</f>
        <v>2500</v>
      </c>
      <c r="K21" s="48">
        <f>IFERROR(VLOOKUP(B21&amp;C21,'C4'!$A$1:$Y$10000,7,FALSE),0)</f>
        <v>2500</v>
      </c>
      <c r="L21" s="48">
        <f>IFERROR(VLOOKUP(B21&amp;C21,'C4'!$A$1:$Y$10000,8,FALSE),0)</f>
        <v>1750</v>
      </c>
      <c r="M21" s="119">
        <f t="shared" si="1"/>
        <v>0</v>
      </c>
    </row>
    <row r="22" spans="2:13" hidden="1" x14ac:dyDescent="0.3">
      <c r="B22" s="291">
        <v>23100</v>
      </c>
      <c r="C22" s="291">
        <v>48008</v>
      </c>
      <c r="D22" s="291" t="s">
        <v>362</v>
      </c>
      <c r="E22" s="282">
        <v>0</v>
      </c>
      <c r="F22" s="255">
        <f t="shared" si="0"/>
        <v>0</v>
      </c>
      <c r="G22" s="96"/>
      <c r="I22" s="48">
        <f>IFERROR(VLOOKUP(B22&amp;C22,'C4'!$A$1:$Y$10000,5,FALSE),0)</f>
        <v>0</v>
      </c>
      <c r="J22" s="48">
        <f>IFERROR(VLOOKUP(B22&amp;C22,'C4'!$A$1:$Y$10000,6,FALSE),0)</f>
        <v>0</v>
      </c>
      <c r="K22" s="48">
        <f>IFERROR(VLOOKUP(B22&amp;C22,'C4'!$A$1:$Y$10000,7,FALSE),0)</f>
        <v>0</v>
      </c>
      <c r="L22" s="48">
        <f>IFERROR(VLOOKUP(B22&amp;C22,'C4'!$A$1:$Y$10000,8,FALSE),0)</f>
        <v>0</v>
      </c>
      <c r="M22" s="119">
        <f t="shared" si="1"/>
        <v>0</v>
      </c>
    </row>
    <row r="23" spans="2:13" hidden="1" x14ac:dyDescent="0.3">
      <c r="B23" s="291">
        <v>23100</v>
      </c>
      <c r="C23" s="291">
        <v>48009</v>
      </c>
      <c r="D23" s="291" t="s">
        <v>186</v>
      </c>
      <c r="E23" s="282">
        <v>0</v>
      </c>
      <c r="F23" s="255">
        <f t="shared" si="0"/>
        <v>0</v>
      </c>
      <c r="G23" t="s">
        <v>980</v>
      </c>
      <c r="I23" s="48">
        <f>IFERROR(VLOOKUP(B23&amp;C23,'C4'!$A$1:$Y$10000,5,FALSE),0)</f>
        <v>6000</v>
      </c>
      <c r="J23" s="48">
        <f>IFERROR(VLOOKUP(B23&amp;C23,'C4'!$A$1:$Y$10000,6,FALSE),0)</f>
        <v>6000</v>
      </c>
      <c r="K23" s="48">
        <f>IFERROR(VLOOKUP(B23&amp;C23,'C4'!$A$1:$Y$10000,7,FALSE),0)</f>
        <v>0</v>
      </c>
      <c r="L23" s="48">
        <f>IFERROR(VLOOKUP(B23&amp;C23,'C4'!$A$1:$Y$10000,8,FALSE),0)</f>
        <v>0</v>
      </c>
      <c r="M23" s="119">
        <f t="shared" si="1"/>
        <v>-6000</v>
      </c>
    </row>
    <row r="24" spans="2:13" x14ac:dyDescent="0.3">
      <c r="B24" s="291">
        <v>23100</v>
      </c>
      <c r="C24" s="291">
        <v>48010</v>
      </c>
      <c r="D24" s="291" t="s">
        <v>701</v>
      </c>
      <c r="E24" s="282">
        <v>3500</v>
      </c>
      <c r="F24" s="255">
        <f t="shared" si="0"/>
        <v>1</v>
      </c>
      <c r="G24" s="96"/>
      <c r="I24" s="48">
        <f>IFERROR(VLOOKUP(B24&amp;C24,'C4'!$A$1:$Y$10000,5,FALSE),0)</f>
        <v>2000</v>
      </c>
      <c r="J24" s="48">
        <f>IFERROR(VLOOKUP(B24&amp;C24,'C4'!$A$1:$Y$10000,6,FALSE),0)</f>
        <v>2000</v>
      </c>
      <c r="K24" s="48">
        <f>IFERROR(VLOOKUP(B24&amp;C24,'C4'!$A$1:$Y$10000,7,FALSE),0)</f>
        <v>3000</v>
      </c>
      <c r="L24" s="48">
        <f>IFERROR(VLOOKUP(B24&amp;C24,'C4'!$A$1:$Y$10000,8,FALSE),0)</f>
        <v>3000</v>
      </c>
      <c r="M24" s="102">
        <f t="shared" si="1"/>
        <v>1500</v>
      </c>
    </row>
    <row r="25" spans="2:13" hidden="1" x14ac:dyDescent="0.3">
      <c r="B25" s="291">
        <v>24100</v>
      </c>
      <c r="C25" s="291">
        <v>46700</v>
      </c>
      <c r="D25" s="291" t="s">
        <v>187</v>
      </c>
      <c r="E25" s="282">
        <v>14377.41</v>
      </c>
      <c r="F25" s="255">
        <f t="shared" si="0"/>
        <v>1</v>
      </c>
      <c r="G25" s="96"/>
      <c r="I25" s="48">
        <f>IFERROR(VLOOKUP(B25&amp;C25,'C4'!$A$1:$Y$10000,5,FALSE),0)</f>
        <v>14377.41</v>
      </c>
      <c r="J25" s="48">
        <f>IFERROR(VLOOKUP(B25&amp;C25,'C4'!$A$1:$Y$10000,6,FALSE),0)</f>
        <v>14377.41</v>
      </c>
      <c r="K25" s="48">
        <f>IFERROR(VLOOKUP(B25&amp;C25,'C4'!$A$1:$Y$10000,7,FALSE),0)</f>
        <v>15393.02</v>
      </c>
      <c r="L25" s="48">
        <f>IFERROR(VLOOKUP(B25&amp;C25,'C4'!$A$1:$Y$10000,8,FALSE),0)</f>
        <v>15393.02</v>
      </c>
      <c r="M25" s="119">
        <f t="shared" si="1"/>
        <v>0</v>
      </c>
    </row>
    <row r="26" spans="2:13" hidden="1" x14ac:dyDescent="0.3">
      <c r="B26" s="291">
        <v>31100</v>
      </c>
      <c r="C26" s="291">
        <v>46300</v>
      </c>
      <c r="D26" s="291" t="s">
        <v>188</v>
      </c>
      <c r="E26" s="282">
        <v>17264.34</v>
      </c>
      <c r="F26" s="255">
        <f t="shared" si="0"/>
        <v>1</v>
      </c>
      <c r="G26" s="96"/>
      <c r="I26" s="48">
        <f>IFERROR(VLOOKUP(B26&amp;C26,'C4'!$A$1:$Y$10000,5,FALSE),0)</f>
        <v>11611.72</v>
      </c>
      <c r="J26" s="48">
        <f>IFERROR(VLOOKUP(B26&amp;C26,'C4'!$A$1:$Y$10000,6,FALSE),0)</f>
        <v>11611.72</v>
      </c>
      <c r="K26" s="48">
        <f>IFERROR(VLOOKUP(B26&amp;C26,'C4'!$A$1:$Y$10000,7,FALSE),0)</f>
        <v>16819.93</v>
      </c>
      <c r="L26" s="48">
        <f>IFERROR(VLOOKUP(B26&amp;C26,'C4'!$A$1:$Y$10000,8,FALSE),0)</f>
        <v>16819.93</v>
      </c>
      <c r="M26" s="119">
        <f>E26-I26</f>
        <v>5652.6200000000008</v>
      </c>
    </row>
    <row r="27" spans="2:13" s="174" customFormat="1" x14ac:dyDescent="0.3">
      <c r="B27" s="291">
        <v>23100</v>
      </c>
      <c r="C27" s="291">
        <v>48011</v>
      </c>
      <c r="D27" s="291" t="s">
        <v>1351</v>
      </c>
      <c r="E27" s="282">
        <v>100</v>
      </c>
      <c r="F27" s="255">
        <f t="shared" si="0"/>
        <v>1</v>
      </c>
      <c r="G27" s="96"/>
      <c r="I27" s="48"/>
      <c r="J27" s="48"/>
      <c r="K27" s="48"/>
      <c r="L27" s="48"/>
      <c r="M27" s="119"/>
    </row>
    <row r="28" spans="2:13" x14ac:dyDescent="0.3">
      <c r="B28" s="291">
        <v>31100</v>
      </c>
      <c r="C28" s="291">
        <v>48000</v>
      </c>
      <c r="D28" s="291" t="s">
        <v>189</v>
      </c>
      <c r="E28" s="282">
        <v>500</v>
      </c>
      <c r="F28" s="255">
        <f t="shared" si="0"/>
        <v>1</v>
      </c>
      <c r="G28" s="96"/>
      <c r="I28" s="48">
        <f>IFERROR(VLOOKUP(B28&amp;C28,'C4'!$A$1:$Y$10000,5,FALSE),0)</f>
        <v>500</v>
      </c>
      <c r="J28" s="48">
        <f>IFERROR(VLOOKUP(B28&amp;C28,'C4'!$A$1:$Y$10000,6,FALSE),0)</f>
        <v>500</v>
      </c>
      <c r="K28" s="48">
        <f>IFERROR(VLOOKUP(B28&amp;C28,'C4'!$A$1:$Y$10000,7,FALSE),0)</f>
        <v>500</v>
      </c>
      <c r="L28" s="48">
        <f>IFERROR(VLOOKUP(B28&amp;C28,'C4'!$A$1:$Y$10000,8,FALSE),0)</f>
        <v>500</v>
      </c>
      <c r="M28" s="119">
        <f t="shared" si="1"/>
        <v>0</v>
      </c>
    </row>
    <row r="29" spans="2:13" x14ac:dyDescent="0.3">
      <c r="B29" s="291">
        <v>31100</v>
      </c>
      <c r="C29" s="291">
        <v>48001</v>
      </c>
      <c r="D29" s="291" t="s">
        <v>190</v>
      </c>
      <c r="E29" s="282">
        <v>1500</v>
      </c>
      <c r="F29" s="255">
        <f t="shared" si="0"/>
        <v>1</v>
      </c>
      <c r="G29" s="96"/>
      <c r="I29" s="48">
        <f>IFERROR(VLOOKUP(B29&amp;C29,'C4'!$A$1:$Y$10000,5,FALSE),0)</f>
        <v>1000</v>
      </c>
      <c r="J29" s="48">
        <f>IFERROR(VLOOKUP(B29&amp;C29,'C4'!$A$1:$Y$10000,6,FALSE),0)</f>
        <v>1000</v>
      </c>
      <c r="K29" s="48">
        <f>IFERROR(VLOOKUP(B29&amp;C29,'C4'!$A$1:$Y$10000,7,FALSE),0)</f>
        <v>1000</v>
      </c>
      <c r="L29" s="48">
        <f>IFERROR(VLOOKUP(B29&amp;C29,'C4'!$A$1:$Y$10000,8,FALSE),0)</f>
        <v>1000</v>
      </c>
      <c r="M29" s="119">
        <f t="shared" si="1"/>
        <v>500</v>
      </c>
    </row>
    <row r="30" spans="2:13" x14ac:dyDescent="0.3">
      <c r="B30" s="291">
        <v>31100</v>
      </c>
      <c r="C30" s="291">
        <v>48002</v>
      </c>
      <c r="D30" s="291" t="s">
        <v>191</v>
      </c>
      <c r="E30" s="282">
        <v>3000</v>
      </c>
      <c r="F30" s="255">
        <f t="shared" si="0"/>
        <v>1</v>
      </c>
      <c r="G30" t="s">
        <v>976</v>
      </c>
      <c r="I30" s="48">
        <f>IFERROR(VLOOKUP(B30&amp;C30,'C4'!$A$1:$Y$10000,5,FALSE),0)</f>
        <v>1500</v>
      </c>
      <c r="J30" s="48">
        <f>IFERROR(VLOOKUP(B30&amp;C30,'C4'!$A$1:$Y$10000,6,FALSE),0)</f>
        <v>1500</v>
      </c>
      <c r="K30" s="48">
        <f>IFERROR(VLOOKUP(B30&amp;C30,'C4'!$A$1:$Y$10000,7,FALSE),0)</f>
        <v>1500</v>
      </c>
      <c r="L30" s="48">
        <f>IFERROR(VLOOKUP(B30&amp;C30,'C4'!$A$1:$Y$10000,8,FALSE),0)</f>
        <v>1500</v>
      </c>
      <c r="M30" s="119">
        <f t="shared" si="1"/>
        <v>1500</v>
      </c>
    </row>
    <row r="31" spans="2:13" x14ac:dyDescent="0.3">
      <c r="B31" s="291">
        <v>32600</v>
      </c>
      <c r="C31" s="291">
        <v>48000</v>
      </c>
      <c r="D31" s="291" t="s">
        <v>152</v>
      </c>
      <c r="E31" s="282">
        <v>1500</v>
      </c>
      <c r="F31" s="255">
        <f t="shared" si="0"/>
        <v>1</v>
      </c>
      <c r="G31" s="96"/>
      <c r="I31" s="48">
        <f>IFERROR(VLOOKUP(B31&amp;C31,'C4'!$A$1:$Y$10000,5,FALSE),0)</f>
        <v>1500</v>
      </c>
      <c r="J31" s="48">
        <f>IFERROR(VLOOKUP(B31&amp;C31,'C4'!$A$1:$Y$10000,6,FALSE),0)</f>
        <v>1500</v>
      </c>
      <c r="K31" s="48">
        <f>IFERROR(VLOOKUP(B31&amp;C31,'C4'!$A$1:$Y$10000,7,FALSE),0)</f>
        <v>1467.83</v>
      </c>
      <c r="L31" s="48">
        <f>IFERROR(VLOOKUP(B31&amp;C31,'C4'!$A$1:$Y$10000,8,FALSE),0)</f>
        <v>1467.83</v>
      </c>
      <c r="M31" s="119">
        <f t="shared" si="1"/>
        <v>0</v>
      </c>
    </row>
    <row r="32" spans="2:13" x14ac:dyDescent="0.3">
      <c r="B32" s="291">
        <v>32600</v>
      </c>
      <c r="C32" s="291">
        <v>48001</v>
      </c>
      <c r="D32" s="291" t="s">
        <v>192</v>
      </c>
      <c r="E32" s="282">
        <v>1500</v>
      </c>
      <c r="F32" s="255">
        <f t="shared" si="0"/>
        <v>1</v>
      </c>
      <c r="G32" s="96"/>
      <c r="I32" s="48">
        <f>IFERROR(VLOOKUP(B32&amp;C32,'C4'!$A$1:$Y$10000,5,FALSE),0)</f>
        <v>1500</v>
      </c>
      <c r="J32" s="48">
        <f>IFERROR(VLOOKUP(B32&amp;C32,'C4'!$A$1:$Y$10000,6,FALSE),0)</f>
        <v>1500</v>
      </c>
      <c r="K32" s="48">
        <f>IFERROR(VLOOKUP(B32&amp;C32,'C4'!$A$1:$Y$10000,7,FALSE),0)</f>
        <v>1500</v>
      </c>
      <c r="L32" s="48">
        <f>IFERROR(VLOOKUP(B32&amp;C32,'C4'!$A$1:$Y$10000,8,FALSE),0)</f>
        <v>1500</v>
      </c>
      <c r="M32" s="119">
        <f t="shared" si="1"/>
        <v>0</v>
      </c>
    </row>
    <row r="33" spans="2:13" x14ac:dyDescent="0.3">
      <c r="B33" s="291">
        <v>32600</v>
      </c>
      <c r="C33" s="291">
        <v>48002</v>
      </c>
      <c r="D33" s="291" t="s">
        <v>193</v>
      </c>
      <c r="E33" s="282">
        <v>1500</v>
      </c>
      <c r="F33" s="255">
        <f t="shared" si="0"/>
        <v>1</v>
      </c>
      <c r="G33" s="96"/>
      <c r="I33" s="48">
        <f>IFERROR(VLOOKUP(B33&amp;C33,'C4'!$A$1:$Y$10000,5,FALSE),0)</f>
        <v>1000</v>
      </c>
      <c r="J33" s="48">
        <f>IFERROR(VLOOKUP(B33&amp;C33,'C4'!$A$1:$Y$10000,6,FALSE),0)</f>
        <v>1000</v>
      </c>
      <c r="K33" s="48">
        <f>IFERROR(VLOOKUP(B33&amp;C33,'C4'!$A$1:$Y$10000,7,FALSE),0)</f>
        <v>1000</v>
      </c>
      <c r="L33" s="48">
        <f>IFERROR(VLOOKUP(B33&amp;C33,'C4'!$A$1:$Y$10000,8,FALSE),0)</f>
        <v>1000</v>
      </c>
      <c r="M33" s="119">
        <f t="shared" si="1"/>
        <v>500</v>
      </c>
    </row>
    <row r="34" spans="2:13" x14ac:dyDescent="0.3">
      <c r="B34" s="291">
        <v>32600</v>
      </c>
      <c r="C34" s="291">
        <v>48003</v>
      </c>
      <c r="D34" s="291" t="s">
        <v>153</v>
      </c>
      <c r="E34" s="282">
        <v>1000</v>
      </c>
      <c r="F34" s="255">
        <f t="shared" si="0"/>
        <v>1</v>
      </c>
      <c r="G34" s="96"/>
      <c r="I34" s="48">
        <f>IFERROR(VLOOKUP(B34&amp;C34,'C4'!$A$1:$Y$10000,5,FALSE),0)</f>
        <v>1000</v>
      </c>
      <c r="J34" s="48">
        <f>IFERROR(VLOOKUP(B34&amp;C34,'C4'!$A$1:$Y$10000,6,FALSE),0)</f>
        <v>1000</v>
      </c>
      <c r="K34" s="48">
        <f>IFERROR(VLOOKUP(B34&amp;C34,'C4'!$A$1:$Y$10000,7,FALSE),0)</f>
        <v>998.49</v>
      </c>
      <c r="L34" s="48">
        <f>IFERROR(VLOOKUP(B34&amp;C34,'C4'!$A$1:$Y$10000,8,FALSE),0)</f>
        <v>998.49</v>
      </c>
      <c r="M34" s="119">
        <f t="shared" si="1"/>
        <v>0</v>
      </c>
    </row>
    <row r="35" spans="2:13" x14ac:dyDescent="0.3">
      <c r="B35" s="291">
        <v>32600</v>
      </c>
      <c r="C35" s="291">
        <v>48004</v>
      </c>
      <c r="D35" s="291" t="s">
        <v>154</v>
      </c>
      <c r="E35" s="282">
        <v>1000</v>
      </c>
      <c r="F35" s="255">
        <f t="shared" si="0"/>
        <v>1</v>
      </c>
      <c r="G35" s="96"/>
      <c r="I35" s="48">
        <f>IFERROR(VLOOKUP(B35&amp;C35,'C4'!$A$1:$Y$10000,5,FALSE),0)</f>
        <v>1000</v>
      </c>
      <c r="J35" s="48">
        <f>IFERROR(VLOOKUP(B35&amp;C35,'C4'!$A$1:$Y$10000,6,FALSE),0)</f>
        <v>1000</v>
      </c>
      <c r="K35" s="48">
        <f>IFERROR(VLOOKUP(B35&amp;C35,'C4'!$A$1:$Y$10000,7,FALSE),0)</f>
        <v>1000</v>
      </c>
      <c r="L35" s="48">
        <f>IFERROR(VLOOKUP(B35&amp;C35,'C4'!$A$1:$Y$10000,8,FALSE),0)</f>
        <v>1000</v>
      </c>
      <c r="M35" s="119">
        <f t="shared" si="1"/>
        <v>0</v>
      </c>
    </row>
    <row r="36" spans="2:13" x14ac:dyDescent="0.3">
      <c r="B36" s="291">
        <v>32600</v>
      </c>
      <c r="C36" s="291">
        <v>48005</v>
      </c>
      <c r="D36" s="291" t="s">
        <v>194</v>
      </c>
      <c r="E36" s="282">
        <v>1000</v>
      </c>
      <c r="F36" s="255">
        <f t="shared" si="0"/>
        <v>1</v>
      </c>
      <c r="G36" s="96"/>
      <c r="I36" s="48">
        <f>IFERROR(VLOOKUP(B36&amp;C36,'C4'!$A$1:$Y$10000,5,FALSE),0)</f>
        <v>700</v>
      </c>
      <c r="J36" s="48">
        <f>IFERROR(VLOOKUP(B36&amp;C36,'C4'!$A$1:$Y$10000,6,FALSE),0)</f>
        <v>700</v>
      </c>
      <c r="K36" s="48">
        <f>IFERROR(VLOOKUP(B36&amp;C36,'C4'!$A$1:$Y$10000,7,FALSE),0)</f>
        <v>700</v>
      </c>
      <c r="L36" s="48">
        <f>IFERROR(VLOOKUP(B36&amp;C36,'C4'!$A$1:$Y$10000,8,FALSE),0)</f>
        <v>700</v>
      </c>
      <c r="M36" s="119">
        <f t="shared" si="1"/>
        <v>300</v>
      </c>
    </row>
    <row r="37" spans="2:13" x14ac:dyDescent="0.3">
      <c r="B37" s="291">
        <v>32600</v>
      </c>
      <c r="C37" s="291">
        <v>48006</v>
      </c>
      <c r="D37" s="291" t="s">
        <v>195</v>
      </c>
      <c r="E37" s="282">
        <v>600</v>
      </c>
      <c r="F37" s="255">
        <f t="shared" si="0"/>
        <v>1</v>
      </c>
      <c r="G37" s="96"/>
      <c r="I37" s="48">
        <f>IFERROR(VLOOKUP(B37&amp;C37,'C4'!$A$1:$Y$10000,5,FALSE),0)</f>
        <v>600</v>
      </c>
      <c r="J37" s="48">
        <f>IFERROR(VLOOKUP(B37&amp;C37,'C4'!$A$1:$Y$10000,6,FALSE),0)</f>
        <v>600</v>
      </c>
      <c r="K37" s="48">
        <f>IFERROR(VLOOKUP(B37&amp;C37,'C4'!$A$1:$Y$10000,7,FALSE),0)</f>
        <v>600</v>
      </c>
      <c r="L37" s="48">
        <f>IFERROR(VLOOKUP(B37&amp;C37,'C4'!$A$1:$Y$10000,8,FALSE),0)</f>
        <v>600</v>
      </c>
      <c r="M37" s="119">
        <f t="shared" si="1"/>
        <v>0</v>
      </c>
    </row>
    <row r="38" spans="2:13" hidden="1" x14ac:dyDescent="0.3">
      <c r="B38" s="291">
        <v>32601</v>
      </c>
      <c r="C38" s="291">
        <v>48004</v>
      </c>
      <c r="D38" s="291" t="s">
        <v>196</v>
      </c>
      <c r="E38" s="282">
        <v>0</v>
      </c>
      <c r="F38" s="255">
        <f t="shared" si="0"/>
        <v>0</v>
      </c>
      <c r="G38" s="96"/>
      <c r="I38" s="48">
        <f>IFERROR(VLOOKUP(B38&amp;C38,'C4'!$A$1:$Y$10000,5,FALSE),0)</f>
        <v>0</v>
      </c>
      <c r="J38" s="48">
        <f>IFERROR(VLOOKUP(B38&amp;C38,'C4'!$A$1:$Y$10000,6,FALSE),0)</f>
        <v>0</v>
      </c>
      <c r="K38" s="48">
        <f>IFERROR(VLOOKUP(B38&amp;C38,'C4'!$A$1:$Y$10000,7,FALSE),0)</f>
        <v>0</v>
      </c>
      <c r="L38" s="48">
        <f>IFERROR(VLOOKUP(B38&amp;C38,'C4'!$A$1:$Y$10000,8,FALSE),0)</f>
        <v>0</v>
      </c>
      <c r="M38" s="119">
        <f t="shared" si="1"/>
        <v>0</v>
      </c>
    </row>
    <row r="39" spans="2:13" x14ac:dyDescent="0.3">
      <c r="B39" s="291">
        <v>33400</v>
      </c>
      <c r="C39" s="291">
        <v>48000</v>
      </c>
      <c r="D39" s="291" t="s">
        <v>197</v>
      </c>
      <c r="E39" s="282">
        <v>72000</v>
      </c>
      <c r="F39" s="255">
        <f t="shared" si="0"/>
        <v>1</v>
      </c>
      <c r="G39" s="96"/>
      <c r="I39" s="48">
        <f>IFERROR(VLOOKUP(B39&amp;C39,'C4'!$A$1:$Y$10000,5,FALSE),0)</f>
        <v>69200</v>
      </c>
      <c r="J39" s="48">
        <f>IFERROR(VLOOKUP(B39&amp;C39,'C4'!$A$1:$Y$10000,6,FALSE),0)</f>
        <v>69200</v>
      </c>
      <c r="K39" s="48">
        <f>IFERROR(VLOOKUP(B39&amp;C39,'C4'!$A$1:$Y$10000,7,FALSE),0)</f>
        <v>69200</v>
      </c>
      <c r="L39" s="48">
        <f>IFERROR(VLOOKUP(B39&amp;C39,'C4'!$A$1:$Y$10000,8,FALSE),0)</f>
        <v>69200</v>
      </c>
      <c r="M39" s="119">
        <f t="shared" si="1"/>
        <v>2800</v>
      </c>
    </row>
    <row r="40" spans="2:13" x14ac:dyDescent="0.3">
      <c r="B40" s="291">
        <v>33400</v>
      </c>
      <c r="C40" s="291">
        <v>48001</v>
      </c>
      <c r="D40" s="291" t="s">
        <v>198</v>
      </c>
      <c r="E40" s="282">
        <v>1000</v>
      </c>
      <c r="F40" s="255">
        <f t="shared" si="0"/>
        <v>1</v>
      </c>
      <c r="G40" s="96"/>
      <c r="I40" s="48">
        <f>IFERROR(VLOOKUP(B40&amp;C40,'C4'!$A$1:$Y$10000,5,FALSE),0)</f>
        <v>1000</v>
      </c>
      <c r="J40" s="48">
        <f>IFERROR(VLOOKUP(B40&amp;C40,'C4'!$A$1:$Y$10000,6,FALSE),0)</f>
        <v>1000</v>
      </c>
      <c r="K40" s="48">
        <f>IFERROR(VLOOKUP(B40&amp;C40,'C4'!$A$1:$Y$10000,7,FALSE),0)</f>
        <v>1000</v>
      </c>
      <c r="L40" s="48">
        <f>IFERROR(VLOOKUP(B40&amp;C40,'C4'!$A$1:$Y$10000,8,FALSE),0)</f>
        <v>1000</v>
      </c>
      <c r="M40" s="119">
        <f t="shared" si="1"/>
        <v>0</v>
      </c>
    </row>
    <row r="41" spans="2:13" x14ac:dyDescent="0.3">
      <c r="B41" s="291">
        <v>33400</v>
      </c>
      <c r="C41" s="291">
        <v>48002</v>
      </c>
      <c r="D41" s="291" t="s">
        <v>199</v>
      </c>
      <c r="E41" s="282">
        <v>200</v>
      </c>
      <c r="F41" s="255">
        <f t="shared" si="0"/>
        <v>1</v>
      </c>
      <c r="G41" s="96"/>
      <c r="I41" s="48">
        <f>IFERROR(VLOOKUP(B41&amp;C41,'C4'!$A$1:$Y$10000,5,FALSE),0)</f>
        <v>200</v>
      </c>
      <c r="J41" s="48">
        <f>IFERROR(VLOOKUP(B41&amp;C41,'C4'!$A$1:$Y$10000,6,FALSE),0)</f>
        <v>200</v>
      </c>
      <c r="K41" s="48">
        <f>IFERROR(VLOOKUP(B41&amp;C41,'C4'!$A$1:$Y$10000,7,FALSE),0)</f>
        <v>0</v>
      </c>
      <c r="L41" s="48">
        <f>IFERROR(VLOOKUP(B41&amp;C41,'C4'!$A$1:$Y$10000,8,FALSE),0)</f>
        <v>0</v>
      </c>
      <c r="M41" s="119">
        <f t="shared" si="1"/>
        <v>0</v>
      </c>
    </row>
    <row r="42" spans="2:13" x14ac:dyDescent="0.3">
      <c r="B42" s="291">
        <v>33400</v>
      </c>
      <c r="C42" s="291">
        <v>48003</v>
      </c>
      <c r="D42" s="291" t="s">
        <v>200</v>
      </c>
      <c r="E42" s="282">
        <v>4000</v>
      </c>
      <c r="F42" s="255">
        <f t="shared" si="0"/>
        <v>1</v>
      </c>
      <c r="G42" s="96"/>
      <c r="I42" s="48">
        <f>IFERROR(VLOOKUP(B42&amp;C42,'C4'!$A$1:$Y$10000,5,FALSE),0)</f>
        <v>3400</v>
      </c>
      <c r="J42" s="48">
        <f>IFERROR(VLOOKUP(B42&amp;C42,'C4'!$A$1:$Y$10000,6,FALSE),0)</f>
        <v>3400</v>
      </c>
      <c r="K42" s="48">
        <f>IFERROR(VLOOKUP(B42&amp;C42,'C4'!$A$1:$Y$10000,7,FALSE),0)</f>
        <v>3400</v>
      </c>
      <c r="L42" s="48">
        <f>IFERROR(VLOOKUP(B42&amp;C42,'C4'!$A$1:$Y$10000,8,FALSE),0)</f>
        <v>3400</v>
      </c>
      <c r="M42" s="119">
        <f t="shared" si="1"/>
        <v>600</v>
      </c>
    </row>
    <row r="43" spans="2:13" x14ac:dyDescent="0.3">
      <c r="B43" s="291">
        <v>33400</v>
      </c>
      <c r="C43" s="291">
        <v>48004</v>
      </c>
      <c r="D43" s="291" t="s">
        <v>702</v>
      </c>
      <c r="E43" s="282">
        <v>2500</v>
      </c>
      <c r="F43" s="255">
        <f t="shared" si="0"/>
        <v>1</v>
      </c>
      <c r="G43" s="96"/>
      <c r="I43" s="48">
        <f>IFERROR(VLOOKUP(B43&amp;C43,'C4'!$A$1:$Y$10000,5,FALSE),0)</f>
        <v>2000</v>
      </c>
      <c r="J43" s="48">
        <f>IFERROR(VLOOKUP(B43&amp;C43,'C4'!$A$1:$Y$10000,6,FALSE),0)</f>
        <v>2000</v>
      </c>
      <c r="K43" s="48">
        <f>IFERROR(VLOOKUP(B43&amp;C43,'C4'!$A$1:$Y$10000,7,FALSE),0)</f>
        <v>2000</v>
      </c>
      <c r="L43" s="48">
        <f>IFERROR(VLOOKUP(B43&amp;C43,'C4'!$A$1:$Y$10000,8,FALSE),0)</f>
        <v>2000</v>
      </c>
      <c r="M43" s="119">
        <f t="shared" si="1"/>
        <v>500</v>
      </c>
    </row>
    <row r="44" spans="2:13" x14ac:dyDescent="0.3">
      <c r="B44" s="291">
        <v>33400</v>
      </c>
      <c r="C44" s="291">
        <v>48005</v>
      </c>
      <c r="D44" s="291" t="s">
        <v>1090</v>
      </c>
      <c r="E44" s="282">
        <v>400</v>
      </c>
      <c r="F44" s="255">
        <f t="shared" si="0"/>
        <v>1</v>
      </c>
      <c r="G44" s="96"/>
      <c r="I44" s="48">
        <f>IFERROR(VLOOKUP(B44&amp;C44,'C4'!$A$1:$Y$10000,5,FALSE),0)</f>
        <v>3500</v>
      </c>
      <c r="J44" s="48">
        <f>IFERROR(VLOOKUP(B44&amp;C44,'C4'!$A$1:$Y$10000,6,FALSE),0)</f>
        <v>3500</v>
      </c>
      <c r="K44" s="48">
        <f>IFERROR(VLOOKUP(B44&amp;C44,'C4'!$A$1:$Y$10000,7,FALSE),0)</f>
        <v>3500</v>
      </c>
      <c r="L44" s="48">
        <f>IFERROR(VLOOKUP(B44&amp;C44,'C4'!$A$1:$Y$10000,8,FALSE),0)</f>
        <v>3500</v>
      </c>
      <c r="M44" s="119">
        <f t="shared" si="1"/>
        <v>-3100</v>
      </c>
    </row>
    <row r="45" spans="2:13" hidden="1" x14ac:dyDescent="0.3">
      <c r="B45" s="291">
        <v>33400</v>
      </c>
      <c r="C45" s="291">
        <v>48006</v>
      </c>
      <c r="D45" s="291" t="s">
        <v>703</v>
      </c>
      <c r="E45" s="282">
        <v>0</v>
      </c>
      <c r="F45" s="255">
        <f t="shared" si="0"/>
        <v>0</v>
      </c>
      <c r="G45" s="96"/>
      <c r="I45" s="48">
        <f>IFERROR(VLOOKUP(B45&amp;C45,'C4'!$A$1:$Y$10000,5,FALSE),0)</f>
        <v>0</v>
      </c>
      <c r="J45" s="48">
        <f>IFERROR(VLOOKUP(B45&amp;C45,'C4'!$A$1:$Y$10000,6,FALSE),0)</f>
        <v>0</v>
      </c>
      <c r="K45" s="48">
        <f>IFERROR(VLOOKUP(B45&amp;C45,'C4'!$A$1:$Y$10000,7,FALSE),0)</f>
        <v>0</v>
      </c>
      <c r="L45" s="48">
        <f>IFERROR(VLOOKUP(B45&amp;C45,'C4'!$A$1:$Y$10000,8,FALSE),0)</f>
        <v>0</v>
      </c>
      <c r="M45" s="119">
        <f t="shared" si="1"/>
        <v>0</v>
      </c>
    </row>
    <row r="46" spans="2:13" x14ac:dyDescent="0.3">
      <c r="B46" s="291">
        <v>33400</v>
      </c>
      <c r="C46" s="291">
        <v>48007</v>
      </c>
      <c r="D46" s="291" t="s">
        <v>201</v>
      </c>
      <c r="E46" s="282">
        <v>3500</v>
      </c>
      <c r="F46" s="255">
        <f t="shared" si="0"/>
        <v>1</v>
      </c>
      <c r="G46" s="96"/>
      <c r="I46" s="48"/>
      <c r="J46" s="48"/>
      <c r="K46" s="48"/>
      <c r="L46" s="48"/>
      <c r="M46" s="102">
        <f t="shared" si="1"/>
        <v>3500</v>
      </c>
    </row>
    <row r="47" spans="2:13" hidden="1" x14ac:dyDescent="0.3">
      <c r="B47" s="291">
        <v>33410</v>
      </c>
      <c r="C47" s="291">
        <v>46300</v>
      </c>
      <c r="D47" s="291" t="s">
        <v>96</v>
      </c>
      <c r="E47" s="282">
        <v>5415</v>
      </c>
      <c r="F47" s="255">
        <f t="shared" si="0"/>
        <v>1</v>
      </c>
      <c r="G47" s="96"/>
      <c r="I47" s="48">
        <f>IFERROR(VLOOKUP(B47&amp;C47,'C4'!$A$1:$Y$10000,5,FALSE),0)</f>
        <v>6978.98</v>
      </c>
      <c r="J47" s="48">
        <f>IFERROR(VLOOKUP(B47&amp;C47,'C4'!$A$1:$Y$10000,6,FALSE),0)</f>
        <v>11274.01</v>
      </c>
      <c r="K47" s="48">
        <f>IFERROR(VLOOKUP(B47&amp;C47,'C4'!$A$1:$Y$10000,7,FALSE),0)</f>
        <v>6153.33</v>
      </c>
      <c r="L47" s="48">
        <f>IFERROR(VLOOKUP(B47&amp;C47,'C4'!$A$1:$Y$10000,8,FALSE),0)</f>
        <v>6153.33</v>
      </c>
      <c r="M47" s="119">
        <f t="shared" si="1"/>
        <v>-1563.9799999999996</v>
      </c>
    </row>
    <row r="48" spans="2:13" hidden="1" x14ac:dyDescent="0.3">
      <c r="B48" s="291">
        <v>33410</v>
      </c>
      <c r="C48" s="291">
        <v>48000</v>
      </c>
      <c r="D48" s="291" t="s">
        <v>161</v>
      </c>
      <c r="E48" s="282">
        <v>0</v>
      </c>
      <c r="F48" s="255">
        <f t="shared" si="0"/>
        <v>0</v>
      </c>
      <c r="G48" s="96"/>
      <c r="I48" s="48">
        <f>IFERROR(VLOOKUP(B48&amp;C48,'C4'!$A$1:$Y$10000,5,FALSE),0)</f>
        <v>0</v>
      </c>
      <c r="J48" s="48">
        <f>IFERROR(VLOOKUP(B48&amp;C48,'C4'!$A$1:$Y$10000,6,FALSE),0)</f>
        <v>0</v>
      </c>
      <c r="K48" s="48">
        <f>IFERROR(VLOOKUP(B48&amp;C48,'C4'!$A$1:$Y$10000,7,FALSE),0)</f>
        <v>0</v>
      </c>
      <c r="L48" s="48">
        <f>IFERROR(VLOOKUP(B48&amp;C48,'C4'!$A$1:$Y$10000,8,FALSE),0)</f>
        <v>0</v>
      </c>
      <c r="M48" s="119">
        <f t="shared" si="1"/>
        <v>0</v>
      </c>
    </row>
    <row r="49" spans="2:13" hidden="1" x14ac:dyDescent="0.3">
      <c r="B49" s="291">
        <v>33410</v>
      </c>
      <c r="C49" s="291">
        <v>48001</v>
      </c>
      <c r="D49" s="291" t="s">
        <v>162</v>
      </c>
      <c r="E49" s="282">
        <v>0</v>
      </c>
      <c r="F49" s="255">
        <f t="shared" si="0"/>
        <v>0</v>
      </c>
      <c r="G49" s="96"/>
      <c r="I49" s="48">
        <f>IFERROR(VLOOKUP(B49&amp;C49,'C4'!$A$1:$Y$10000,5,FALSE),0)</f>
        <v>0</v>
      </c>
      <c r="J49" s="48">
        <f>IFERROR(VLOOKUP(B49&amp;C49,'C4'!$A$1:$Y$10000,6,FALSE),0)</f>
        <v>0</v>
      </c>
      <c r="K49" s="48">
        <f>IFERROR(VLOOKUP(B49&amp;C49,'C4'!$A$1:$Y$10000,7,FALSE),0)</f>
        <v>0</v>
      </c>
      <c r="L49" s="48">
        <f>IFERROR(VLOOKUP(B49&amp;C49,'C4'!$A$1:$Y$10000,8,FALSE),0)</f>
        <v>0</v>
      </c>
      <c r="M49" s="119">
        <f t="shared" si="1"/>
        <v>0</v>
      </c>
    </row>
    <row r="50" spans="2:13" x14ac:dyDescent="0.3">
      <c r="B50" s="291">
        <v>33800</v>
      </c>
      <c r="C50" s="291">
        <v>48000</v>
      </c>
      <c r="D50" s="291" t="s">
        <v>704</v>
      </c>
      <c r="E50" s="282">
        <v>4000</v>
      </c>
      <c r="F50" s="255">
        <f t="shared" si="0"/>
        <v>1</v>
      </c>
      <c r="G50" s="96"/>
      <c r="I50" s="48">
        <f>IFERROR(VLOOKUP(B50&amp;C50,'C4'!$A$1:$Y$10000,5,FALSE),0)</f>
        <v>4000</v>
      </c>
      <c r="J50" s="48">
        <f>IFERROR(VLOOKUP(B50&amp;C50,'C4'!$A$1:$Y$10000,6,FALSE),0)</f>
        <v>4000</v>
      </c>
      <c r="K50" s="48">
        <f>IFERROR(VLOOKUP(B50&amp;C50,'C4'!$A$1:$Y$10000,7,FALSE),0)</f>
        <v>4000</v>
      </c>
      <c r="L50" s="48">
        <f>IFERROR(VLOOKUP(B50&amp;C50,'C4'!$A$1:$Y$10000,8,FALSE),0)</f>
        <v>4000</v>
      </c>
      <c r="M50" s="119">
        <f t="shared" si="1"/>
        <v>0</v>
      </c>
    </row>
    <row r="51" spans="2:13" x14ac:dyDescent="0.3">
      <c r="B51" s="291">
        <v>33800</v>
      </c>
      <c r="C51" s="291">
        <v>48001</v>
      </c>
      <c r="D51" s="291" t="s">
        <v>202</v>
      </c>
      <c r="E51" s="282">
        <v>6000</v>
      </c>
      <c r="F51" s="255">
        <f t="shared" si="0"/>
        <v>1</v>
      </c>
      <c r="G51" s="96"/>
      <c r="I51" s="48">
        <f>IFERROR(VLOOKUP(B51&amp;C51,'C4'!$A$1:$Y$10000,5,FALSE),0)</f>
        <v>6000</v>
      </c>
      <c r="J51" s="48">
        <f>IFERROR(VLOOKUP(B51&amp;C51,'C4'!$A$1:$Y$10000,6,FALSE),0)</f>
        <v>3880</v>
      </c>
      <c r="K51" s="48">
        <f>IFERROR(VLOOKUP(B51&amp;C51,'C4'!$A$1:$Y$10000,7,FALSE),0)</f>
        <v>3880</v>
      </c>
      <c r="L51" s="48">
        <f>IFERROR(VLOOKUP(B51&amp;C51,'C4'!$A$1:$Y$10000,8,FALSE),0)</f>
        <v>3880</v>
      </c>
      <c r="M51" s="119">
        <f t="shared" si="1"/>
        <v>0</v>
      </c>
    </row>
    <row r="52" spans="2:13" x14ac:dyDescent="0.3">
      <c r="B52" s="291">
        <v>33800</v>
      </c>
      <c r="C52" s="291">
        <v>48002</v>
      </c>
      <c r="D52" s="291" t="s">
        <v>203</v>
      </c>
      <c r="E52" s="282">
        <v>3000</v>
      </c>
      <c r="F52" s="255">
        <f t="shared" si="0"/>
        <v>1</v>
      </c>
      <c r="G52" s="96"/>
      <c r="I52" s="48">
        <f>IFERROR(VLOOKUP(B52&amp;C52,'C4'!$A$1:$Y$10000,5,FALSE),0)</f>
        <v>2000</v>
      </c>
      <c r="J52" s="48">
        <f>IFERROR(VLOOKUP(B52&amp;C52,'C4'!$A$1:$Y$10000,6,FALSE),0)</f>
        <v>2000</v>
      </c>
      <c r="K52" s="48">
        <f>IFERROR(VLOOKUP(B52&amp;C52,'C4'!$A$1:$Y$10000,7,FALSE),0)</f>
        <v>2000</v>
      </c>
      <c r="L52" s="48">
        <f>IFERROR(VLOOKUP(B52&amp;C52,'C4'!$A$1:$Y$10000,8,FALSE),0)</f>
        <v>2000</v>
      </c>
      <c r="M52" s="119">
        <f t="shared" si="1"/>
        <v>1000</v>
      </c>
    </row>
    <row r="53" spans="2:13" x14ac:dyDescent="0.3">
      <c r="B53" s="291">
        <v>33800</v>
      </c>
      <c r="C53" s="291">
        <v>48003</v>
      </c>
      <c r="D53" s="291" t="s">
        <v>204</v>
      </c>
      <c r="E53" s="282">
        <v>3000</v>
      </c>
      <c r="F53" s="255">
        <f t="shared" si="0"/>
        <v>1</v>
      </c>
      <c r="G53" s="96"/>
      <c r="I53" s="48">
        <f>IFERROR(VLOOKUP(B53&amp;C53,'C4'!$A$1:$Y$10000,5,FALSE),0)</f>
        <v>3000</v>
      </c>
      <c r="J53" s="48">
        <f>IFERROR(VLOOKUP(B53&amp;C53,'C4'!$A$1:$Y$10000,6,FALSE),0)</f>
        <v>3000</v>
      </c>
      <c r="K53" s="48">
        <f>IFERROR(VLOOKUP(B53&amp;C53,'C4'!$A$1:$Y$10000,7,FALSE),0)</f>
        <v>3000</v>
      </c>
      <c r="L53" s="48">
        <f>IFERROR(VLOOKUP(B53&amp;C53,'C4'!$A$1:$Y$10000,8,FALSE),0)</f>
        <v>3000</v>
      </c>
      <c r="M53" s="119">
        <f t="shared" si="1"/>
        <v>0</v>
      </c>
    </row>
    <row r="54" spans="2:13" x14ac:dyDescent="0.3">
      <c r="B54" s="291">
        <v>33800</v>
      </c>
      <c r="C54" s="291">
        <v>48004</v>
      </c>
      <c r="D54" s="291" t="s">
        <v>705</v>
      </c>
      <c r="E54" s="282">
        <v>1200</v>
      </c>
      <c r="F54" s="255">
        <f t="shared" si="0"/>
        <v>1</v>
      </c>
      <c r="G54" s="96"/>
      <c r="I54" s="48">
        <f>IFERROR(VLOOKUP(B54&amp;C54,'C4'!$A$1:$Y$10000,5,FALSE),0)</f>
        <v>800</v>
      </c>
      <c r="J54" s="48">
        <f>IFERROR(VLOOKUP(B54&amp;C54,'C4'!$A$1:$Y$10000,6,FALSE),0)</f>
        <v>800</v>
      </c>
      <c r="K54" s="48">
        <f>IFERROR(VLOOKUP(B54&amp;C54,'C4'!$A$1:$Y$10000,7,FALSE),0)</f>
        <v>800</v>
      </c>
      <c r="L54" s="48">
        <f>IFERROR(VLOOKUP(B54&amp;C54,'C4'!$A$1:$Y$10000,8,FALSE),0)</f>
        <v>800</v>
      </c>
      <c r="M54" s="119">
        <f t="shared" si="1"/>
        <v>400</v>
      </c>
    </row>
    <row r="55" spans="2:13" x14ac:dyDescent="0.3">
      <c r="B55" s="291">
        <v>33800</v>
      </c>
      <c r="C55" s="291">
        <v>48005</v>
      </c>
      <c r="D55" s="291" t="s">
        <v>706</v>
      </c>
      <c r="E55" s="282">
        <v>2000</v>
      </c>
      <c r="F55" s="255">
        <f t="shared" si="0"/>
        <v>1</v>
      </c>
      <c r="G55" s="96"/>
      <c r="I55" s="48">
        <f>IFERROR(VLOOKUP(B55&amp;C55,'C4'!$A$1:$Y$10000,5,FALSE),0)</f>
        <v>2000</v>
      </c>
      <c r="J55" s="48">
        <f>IFERROR(VLOOKUP(B55&amp;C55,'C4'!$A$1:$Y$10000,6,FALSE),0)</f>
        <v>2000</v>
      </c>
      <c r="K55" s="48">
        <f>IFERROR(VLOOKUP(B55&amp;C55,'C4'!$A$1:$Y$10000,7,FALSE),0)</f>
        <v>2000</v>
      </c>
      <c r="L55" s="48">
        <f>IFERROR(VLOOKUP(B55&amp;C55,'C4'!$A$1:$Y$10000,8,FALSE),0)</f>
        <v>2000</v>
      </c>
      <c r="M55" s="119">
        <f t="shared" si="1"/>
        <v>0</v>
      </c>
    </row>
    <row r="56" spans="2:13" x14ac:dyDescent="0.3">
      <c r="B56" s="291">
        <v>33800</v>
      </c>
      <c r="C56" s="291">
        <v>48006</v>
      </c>
      <c r="D56" s="291" t="s">
        <v>707</v>
      </c>
      <c r="E56" s="282">
        <v>3000</v>
      </c>
      <c r="F56" s="255">
        <f t="shared" si="0"/>
        <v>1</v>
      </c>
      <c r="G56" s="96"/>
      <c r="I56" s="48">
        <f>IFERROR(VLOOKUP(B56&amp;C56,'C4'!$A$1:$Y$10000,5,FALSE),0)</f>
        <v>2000</v>
      </c>
      <c r="J56" s="48">
        <f>IFERROR(VLOOKUP(B56&amp;C56,'C4'!$A$1:$Y$10000,6,FALSE),0)</f>
        <v>2000</v>
      </c>
      <c r="K56" s="48">
        <f>IFERROR(VLOOKUP(B56&amp;C56,'C4'!$A$1:$Y$10000,7,FALSE),0)</f>
        <v>2000</v>
      </c>
      <c r="L56" s="48">
        <f>IFERROR(VLOOKUP(B56&amp;C56,'C4'!$A$1:$Y$10000,8,FALSE),0)</f>
        <v>0</v>
      </c>
      <c r="M56" s="119">
        <f t="shared" si="1"/>
        <v>1000</v>
      </c>
    </row>
    <row r="57" spans="2:13" x14ac:dyDescent="0.3">
      <c r="B57" s="291">
        <v>33800</v>
      </c>
      <c r="C57" s="291">
        <v>48007</v>
      </c>
      <c r="D57" s="291" t="s">
        <v>1336</v>
      </c>
      <c r="E57" s="282">
        <v>5000</v>
      </c>
      <c r="F57" s="255">
        <f>IF(E57=0,0,1)</f>
        <v>1</v>
      </c>
      <c r="G57" s="96"/>
      <c r="I57" s="48"/>
      <c r="J57" s="48"/>
      <c r="K57" s="48"/>
      <c r="L57" s="48"/>
      <c r="M57" s="119"/>
    </row>
    <row r="58" spans="2:13" hidden="1" x14ac:dyDescent="0.3">
      <c r="B58" s="291">
        <v>34100</v>
      </c>
      <c r="C58" s="291">
        <v>46300</v>
      </c>
      <c r="D58" s="291" t="s">
        <v>205</v>
      </c>
      <c r="E58" s="282">
        <v>1038.52</v>
      </c>
      <c r="F58" s="255">
        <f t="shared" si="0"/>
        <v>1</v>
      </c>
      <c r="G58" s="96"/>
      <c r="I58" s="48">
        <f>IFERROR(VLOOKUP(B58&amp;C58,'C4'!$A$1:$Y$10000,5,FALSE),0)</f>
        <v>1058.55</v>
      </c>
      <c r="J58" s="48">
        <f>IFERROR(VLOOKUP(B58&amp;C58,'C4'!$A$1:$Y$10000,6,FALSE),0)</f>
        <v>1058.55</v>
      </c>
      <c r="K58" s="48">
        <f>IFERROR(VLOOKUP(B58&amp;C58,'C4'!$A$1:$Y$10000,7,FALSE),0)</f>
        <v>971.02</v>
      </c>
      <c r="L58" s="48">
        <f>IFERROR(VLOOKUP(B58&amp;C58,'C4'!$A$1:$Y$10000,8,FALSE),0)</f>
        <v>971.02</v>
      </c>
      <c r="M58" s="119">
        <f t="shared" si="1"/>
        <v>-20.029999999999973</v>
      </c>
    </row>
    <row r="59" spans="2:13" s="174" customFormat="1" x14ac:dyDescent="0.3">
      <c r="B59" s="291">
        <v>33800</v>
      </c>
      <c r="C59" s="291">
        <v>48007</v>
      </c>
      <c r="D59" s="291" t="s">
        <v>1352</v>
      </c>
      <c r="E59" s="282">
        <v>1000</v>
      </c>
      <c r="F59" s="255">
        <f t="shared" si="0"/>
        <v>1</v>
      </c>
      <c r="G59" s="96"/>
      <c r="I59" s="48"/>
      <c r="J59" s="48"/>
      <c r="K59" s="48"/>
      <c r="L59" s="48"/>
      <c r="M59" s="119"/>
    </row>
    <row r="60" spans="2:13" x14ac:dyDescent="0.3">
      <c r="B60" s="291">
        <v>34100</v>
      </c>
      <c r="C60" s="291">
        <v>48000</v>
      </c>
      <c r="D60" s="291" t="s">
        <v>708</v>
      </c>
      <c r="E60" s="282">
        <v>17000</v>
      </c>
      <c r="F60" s="255">
        <f t="shared" si="0"/>
        <v>1</v>
      </c>
      <c r="G60" s="96"/>
      <c r="I60" s="48">
        <f>IFERROR(VLOOKUP(B60&amp;C60,'C4'!$A$1:$Y$10000,5,FALSE),0)</f>
        <v>15200</v>
      </c>
      <c r="J60" s="48">
        <f>IFERROR(VLOOKUP(B60&amp;C60,'C4'!$A$1:$Y$10000,6,FALSE),0)</f>
        <v>15200</v>
      </c>
      <c r="K60" s="48">
        <f>IFERROR(VLOOKUP(B60&amp;C60,'C4'!$A$1:$Y$10000,7,FALSE),0)</f>
        <v>15200</v>
      </c>
      <c r="L60" s="48">
        <f>IFERROR(VLOOKUP(B60&amp;C60,'C4'!$A$1:$Y$10000,8,FALSE),0)</f>
        <v>15200</v>
      </c>
      <c r="M60" s="119">
        <f t="shared" si="1"/>
        <v>1800</v>
      </c>
    </row>
    <row r="61" spans="2:13" x14ac:dyDescent="0.3">
      <c r="B61" s="291">
        <v>34100</v>
      </c>
      <c r="C61" s="291">
        <v>48001</v>
      </c>
      <c r="D61" s="291" t="s">
        <v>206</v>
      </c>
      <c r="E61" s="282">
        <v>7000</v>
      </c>
      <c r="F61" s="255">
        <f t="shared" si="0"/>
        <v>1</v>
      </c>
      <c r="G61" s="96"/>
      <c r="I61" s="48">
        <f>IFERROR(VLOOKUP(B61&amp;C61,'C4'!$A$1:$Y$10000,5,FALSE),0)</f>
        <v>6200</v>
      </c>
      <c r="J61" s="48">
        <f>IFERROR(VLOOKUP(B61&amp;C61,'C4'!$A$1:$Y$10000,6,FALSE),0)</f>
        <v>6200</v>
      </c>
      <c r="K61" s="48">
        <f>IFERROR(VLOOKUP(B61&amp;C61,'C4'!$A$1:$Y$10000,7,FALSE),0)</f>
        <v>6200</v>
      </c>
      <c r="L61" s="48">
        <f>IFERROR(VLOOKUP(B61&amp;C61,'C4'!$A$1:$Y$10000,8,FALSE),0)</f>
        <v>6200</v>
      </c>
      <c r="M61" s="119">
        <f t="shared" si="1"/>
        <v>800</v>
      </c>
    </row>
    <row r="62" spans="2:13" hidden="1" x14ac:dyDescent="0.3">
      <c r="B62" s="291">
        <v>34100</v>
      </c>
      <c r="C62" s="291">
        <v>48002</v>
      </c>
      <c r="D62" s="291" t="s">
        <v>207</v>
      </c>
      <c r="E62" s="282">
        <v>0</v>
      </c>
      <c r="F62" s="255">
        <f t="shared" si="0"/>
        <v>0</v>
      </c>
      <c r="G62" s="96"/>
      <c r="I62" s="48">
        <f>IFERROR(VLOOKUP(B62&amp;C62,'C4'!$A$1:$Y$10000,5,FALSE),0)</f>
        <v>0</v>
      </c>
      <c r="J62" s="48">
        <f>IFERROR(VLOOKUP(B62&amp;C62,'C4'!$A$1:$Y$10000,6,FALSE),0)</f>
        <v>0</v>
      </c>
      <c r="K62" s="48">
        <f>IFERROR(VLOOKUP(B62&amp;C62,'C4'!$A$1:$Y$10000,7,FALSE),0)</f>
        <v>0</v>
      </c>
      <c r="L62" s="48">
        <f>IFERROR(VLOOKUP(B62&amp;C62,'C4'!$A$1:$Y$10000,8,FALSE),0)</f>
        <v>0</v>
      </c>
      <c r="M62" s="119">
        <f t="shared" si="1"/>
        <v>0</v>
      </c>
    </row>
    <row r="63" spans="2:13" x14ac:dyDescent="0.3">
      <c r="B63" s="291">
        <v>34100</v>
      </c>
      <c r="C63" s="291">
        <v>48003</v>
      </c>
      <c r="D63" s="291" t="s">
        <v>208</v>
      </c>
      <c r="E63" s="282">
        <v>3500</v>
      </c>
      <c r="F63" s="255">
        <f t="shared" si="0"/>
        <v>1</v>
      </c>
      <c r="G63" s="96"/>
      <c r="I63" s="48">
        <f>IFERROR(VLOOKUP(B63&amp;C63,'C4'!$A$1:$Y$10000,5,FALSE),0)</f>
        <v>2500</v>
      </c>
      <c r="J63" s="48">
        <f>IFERROR(VLOOKUP(B63&amp;C63,'C4'!$A$1:$Y$10000,6,FALSE),0)</f>
        <v>2500</v>
      </c>
      <c r="K63" s="48">
        <f>IFERROR(VLOOKUP(B63&amp;C63,'C4'!$A$1:$Y$10000,7,FALSE),0)</f>
        <v>2500</v>
      </c>
      <c r="L63" s="48">
        <f>IFERROR(VLOOKUP(B63&amp;C63,'C4'!$A$1:$Y$10000,8,FALSE),0)</f>
        <v>2500</v>
      </c>
      <c r="M63" s="119">
        <f t="shared" si="1"/>
        <v>1000</v>
      </c>
    </row>
    <row r="64" spans="2:13" x14ac:dyDescent="0.3">
      <c r="B64" s="291">
        <v>34100</v>
      </c>
      <c r="C64" s="291">
        <v>48004</v>
      </c>
      <c r="D64" s="291" t="s">
        <v>209</v>
      </c>
      <c r="E64" s="282">
        <v>1000</v>
      </c>
      <c r="F64" s="255">
        <f t="shared" si="0"/>
        <v>1</v>
      </c>
      <c r="G64" s="96"/>
      <c r="I64" s="48">
        <f>IFERROR(VLOOKUP(B64&amp;C64,'C4'!$A$1:$Y$10000,5,FALSE),0)</f>
        <v>800</v>
      </c>
      <c r="J64" s="48">
        <f>IFERROR(VLOOKUP(B64&amp;C64,'C4'!$A$1:$Y$10000,6,FALSE),0)</f>
        <v>65.989999999999995</v>
      </c>
      <c r="K64" s="48">
        <f>IFERROR(VLOOKUP(B64&amp;C64,'C4'!$A$1:$Y$10000,7,FALSE),0)</f>
        <v>0</v>
      </c>
      <c r="L64" s="48">
        <f>IFERROR(VLOOKUP(B64&amp;C64,'C4'!$A$1:$Y$10000,8,FALSE),0)</f>
        <v>0</v>
      </c>
      <c r="M64" s="119">
        <f t="shared" si="1"/>
        <v>200</v>
      </c>
    </row>
    <row r="65" spans="2:13" hidden="1" x14ac:dyDescent="0.3">
      <c r="B65" s="291">
        <v>34100</v>
      </c>
      <c r="C65" s="291">
        <v>48005</v>
      </c>
      <c r="D65" s="291" t="s">
        <v>210</v>
      </c>
      <c r="E65" s="282">
        <v>0</v>
      </c>
      <c r="F65" s="255">
        <f t="shared" si="0"/>
        <v>0</v>
      </c>
      <c r="G65" s="96"/>
      <c r="I65" s="48">
        <f>IFERROR(VLOOKUP(B65&amp;C65,'C4'!$A$1:$Y$10000,5,FALSE),0)</f>
        <v>0</v>
      </c>
      <c r="J65" s="48">
        <f>IFERROR(VLOOKUP(B65&amp;C65,'C4'!$A$1:$Y$10000,6,FALSE),0)</f>
        <v>0</v>
      </c>
      <c r="K65" s="48">
        <f>IFERROR(VLOOKUP(B65&amp;C65,'C4'!$A$1:$Y$10000,7,FALSE),0)</f>
        <v>0</v>
      </c>
      <c r="L65" s="48">
        <f>IFERROR(VLOOKUP(B65&amp;C65,'C4'!$A$1:$Y$10000,8,FALSE),0)</f>
        <v>0</v>
      </c>
      <c r="M65" s="119">
        <f t="shared" si="1"/>
        <v>0</v>
      </c>
    </row>
    <row r="66" spans="2:13" hidden="1" x14ac:dyDescent="0.3">
      <c r="B66" s="291">
        <v>34100</v>
      </c>
      <c r="C66" s="291">
        <v>48006</v>
      </c>
      <c r="D66" s="291" t="s">
        <v>211</v>
      </c>
      <c r="E66" s="282"/>
      <c r="F66" s="255">
        <f t="shared" si="0"/>
        <v>0</v>
      </c>
      <c r="G66" s="96"/>
      <c r="I66" s="48">
        <f>IFERROR(VLOOKUP(B66&amp;C66,'C4'!$A$1:$Y$10000,5,FALSE),0)</f>
        <v>800</v>
      </c>
      <c r="J66" s="48">
        <f>IFERROR(VLOOKUP(B66&amp;C66,'C4'!$A$1:$Y$10000,6,FALSE),0)</f>
        <v>800</v>
      </c>
      <c r="K66" s="48">
        <f>IFERROR(VLOOKUP(B66&amp;C66,'C4'!$A$1:$Y$10000,7,FALSE),0)</f>
        <v>0</v>
      </c>
      <c r="L66" s="48">
        <f>IFERROR(VLOOKUP(B66&amp;C66,'C4'!$A$1:$Y$10000,8,FALSE),0)</f>
        <v>0</v>
      </c>
      <c r="M66" s="119">
        <f t="shared" si="1"/>
        <v>-800</v>
      </c>
    </row>
    <row r="67" spans="2:13" hidden="1" x14ac:dyDescent="0.3">
      <c r="B67" s="291">
        <v>34100</v>
      </c>
      <c r="C67" s="291">
        <v>48007</v>
      </c>
      <c r="D67" s="291" t="s">
        <v>212</v>
      </c>
      <c r="E67" s="282">
        <v>0</v>
      </c>
      <c r="F67" s="255">
        <f t="shared" si="0"/>
        <v>0</v>
      </c>
      <c r="G67" s="96"/>
      <c r="I67" s="48">
        <f>IFERROR(VLOOKUP(B67&amp;C67,'C4'!$A$1:$Y$10000,5,FALSE),0)</f>
        <v>0</v>
      </c>
      <c r="J67" s="48">
        <f>IFERROR(VLOOKUP(B67&amp;C67,'C4'!$A$1:$Y$10000,6,FALSE),0)</f>
        <v>0</v>
      </c>
      <c r="K67" s="48">
        <f>IFERROR(VLOOKUP(B67&amp;C67,'C4'!$A$1:$Y$10000,7,FALSE),0)</f>
        <v>0</v>
      </c>
      <c r="L67" s="48">
        <f>IFERROR(VLOOKUP(B67&amp;C67,'C4'!$A$1:$Y$10000,8,FALSE),0)</f>
        <v>0</v>
      </c>
      <c r="M67" s="119">
        <f t="shared" si="1"/>
        <v>0</v>
      </c>
    </row>
    <row r="68" spans="2:13" x14ac:dyDescent="0.3">
      <c r="B68" s="291">
        <v>34100</v>
      </c>
      <c r="C68" s="291">
        <v>48005</v>
      </c>
      <c r="D68" s="291" t="s">
        <v>709</v>
      </c>
      <c r="E68" s="282">
        <v>600</v>
      </c>
      <c r="F68" s="255">
        <f t="shared" si="0"/>
        <v>1</v>
      </c>
      <c r="G68" s="96"/>
      <c r="I68" s="48">
        <f>IFERROR(VLOOKUP(B68&amp;C68,'C4'!$A$1:$Y$10000,5,FALSE),0)</f>
        <v>0</v>
      </c>
      <c r="J68" s="48">
        <f>IFERROR(VLOOKUP(B68&amp;C68,'C4'!$A$1:$Y$10000,6,FALSE),0)</f>
        <v>0</v>
      </c>
      <c r="K68" s="48">
        <f>IFERROR(VLOOKUP(B68&amp;C68,'C4'!$A$1:$Y$10000,7,FALSE),0)</f>
        <v>0</v>
      </c>
      <c r="L68" s="48">
        <f>IFERROR(VLOOKUP(B68&amp;C68,'C4'!$A$1:$Y$10000,8,FALSE),0)</f>
        <v>0</v>
      </c>
      <c r="M68" s="119">
        <f t="shared" si="1"/>
        <v>600</v>
      </c>
    </row>
    <row r="69" spans="2:13" x14ac:dyDescent="0.3">
      <c r="B69" s="291">
        <v>34100</v>
      </c>
      <c r="C69" s="291">
        <v>48006</v>
      </c>
      <c r="D69" s="291" t="s">
        <v>329</v>
      </c>
      <c r="E69" s="282">
        <v>600</v>
      </c>
      <c r="F69" s="255">
        <f t="shared" si="0"/>
        <v>1</v>
      </c>
      <c r="G69" s="96"/>
      <c r="I69" s="48">
        <f>IFERROR(VLOOKUP(B69&amp;C69,'C4'!$A$1:$Y$10000,5,FALSE),0)</f>
        <v>800</v>
      </c>
      <c r="J69" s="48">
        <f>IFERROR(VLOOKUP(B69&amp;C69,'C4'!$A$1:$Y$10000,6,FALSE),0)</f>
        <v>800</v>
      </c>
      <c r="K69" s="48">
        <f>IFERROR(VLOOKUP(B69&amp;C69,'C4'!$A$1:$Y$10000,7,FALSE),0)</f>
        <v>0</v>
      </c>
      <c r="L69" s="48">
        <f>IFERROR(VLOOKUP(B69&amp;C69,'C4'!$A$1:$Y$10000,8,FALSE),0)</f>
        <v>0</v>
      </c>
      <c r="M69" s="119">
        <f t="shared" si="1"/>
        <v>-200</v>
      </c>
    </row>
    <row r="70" spans="2:13" x14ac:dyDescent="0.3">
      <c r="B70" s="291">
        <v>34100</v>
      </c>
      <c r="C70" s="291">
        <v>48007</v>
      </c>
      <c r="D70" s="291" t="s">
        <v>1348</v>
      </c>
      <c r="E70" s="282">
        <v>3800</v>
      </c>
      <c r="F70" s="255">
        <f t="shared" si="0"/>
        <v>1</v>
      </c>
      <c r="I70" s="48"/>
      <c r="J70" s="48"/>
      <c r="K70" s="48"/>
      <c r="L70" s="48"/>
      <c r="M70" s="102">
        <f t="shared" si="1"/>
        <v>3800</v>
      </c>
    </row>
    <row r="71" spans="2:13" x14ac:dyDescent="0.3">
      <c r="B71" s="291">
        <v>43000</v>
      </c>
      <c r="C71" s="291">
        <v>48000</v>
      </c>
      <c r="D71" s="291" t="s">
        <v>213</v>
      </c>
      <c r="E71" s="282">
        <v>7000</v>
      </c>
      <c r="F71" s="255">
        <f t="shared" si="0"/>
        <v>1</v>
      </c>
      <c r="G71" s="96"/>
      <c r="I71" s="48">
        <f>IFERROR(VLOOKUP(B71&amp;C71,'C4'!$A$1:$Y$10000,5,FALSE),0)</f>
        <v>4000</v>
      </c>
      <c r="J71" s="48">
        <f>IFERROR(VLOOKUP(B71&amp;C71,'C4'!$A$1:$Y$10000,6,FALSE),0)</f>
        <v>4000</v>
      </c>
      <c r="K71" s="48">
        <f>IFERROR(VLOOKUP(B71&amp;C71,'C4'!$A$1:$Y$10000,7,FALSE),0)</f>
        <v>4000</v>
      </c>
      <c r="L71" s="48">
        <f>IFERROR(VLOOKUP(B71&amp;C71,'C4'!$A$1:$Y$10000,8,FALSE),0)</f>
        <v>4000</v>
      </c>
      <c r="M71" s="102">
        <f t="shared" si="1"/>
        <v>3000</v>
      </c>
    </row>
    <row r="72" spans="2:13" x14ac:dyDescent="0.3">
      <c r="B72" s="291">
        <v>43000</v>
      </c>
      <c r="C72" s="291">
        <v>48001</v>
      </c>
      <c r="D72" s="291" t="s">
        <v>1335</v>
      </c>
      <c r="E72" s="282">
        <v>3000</v>
      </c>
      <c r="F72" s="255">
        <f t="shared" si="0"/>
        <v>1</v>
      </c>
      <c r="I72" s="48">
        <f>IFERROR(VLOOKUP(B72&amp;C72,'C4'!$A$1:$Y$10000,5,FALSE),0)</f>
        <v>1500</v>
      </c>
      <c r="J72" s="48">
        <f>IFERROR(VLOOKUP(B72&amp;C72,'C4'!$A$1:$Y$10000,6,FALSE),0)</f>
        <v>1500</v>
      </c>
      <c r="K72" s="48">
        <f>IFERROR(VLOOKUP(B72&amp;C72,'C4'!$A$1:$Y$10000,7,FALSE),0)</f>
        <v>1500</v>
      </c>
      <c r="L72" s="48">
        <f>IFERROR(VLOOKUP(B72&amp;C72,'C4'!$A$1:$Y$10000,8,FALSE),0)</f>
        <v>1500</v>
      </c>
      <c r="M72" s="119">
        <f t="shared" si="1"/>
        <v>1500</v>
      </c>
    </row>
    <row r="73" spans="2:13" x14ac:dyDescent="0.3">
      <c r="B73" s="291">
        <v>43000</v>
      </c>
      <c r="C73" s="291">
        <v>48002</v>
      </c>
      <c r="D73" s="291" t="s">
        <v>155</v>
      </c>
      <c r="E73" s="282">
        <v>21000</v>
      </c>
      <c r="F73" s="255">
        <f t="shared" si="0"/>
        <v>1</v>
      </c>
      <c r="G73" s="96"/>
      <c r="I73" s="48">
        <f>IFERROR(VLOOKUP(B73&amp;C73,'C4'!$A$1:$Y$10000,5,FALSE),0)</f>
        <v>50000</v>
      </c>
      <c r="J73" s="48">
        <f>IFERROR(VLOOKUP(B73&amp;C73,'C4'!$A$1:$Y$10000,6,FALSE),0)</f>
        <v>50000</v>
      </c>
      <c r="K73" s="48">
        <f>IFERROR(VLOOKUP(B73&amp;C73,'C4'!$A$1:$Y$10000,7,FALSE),0)</f>
        <v>50000</v>
      </c>
      <c r="L73" s="48">
        <f>IFERROR(VLOOKUP(B73&amp;C73,'C4'!$A$1:$Y$10000,8,FALSE),0)</f>
        <v>0</v>
      </c>
      <c r="M73" s="119">
        <f t="shared" si="1"/>
        <v>-29000</v>
      </c>
    </row>
    <row r="74" spans="2:13" hidden="1" x14ac:dyDescent="0.3">
      <c r="B74" s="291">
        <v>43200</v>
      </c>
      <c r="C74" s="291">
        <v>46300</v>
      </c>
      <c r="D74" s="291" t="s">
        <v>710</v>
      </c>
      <c r="E74" s="282">
        <v>185.97</v>
      </c>
      <c r="F74" s="255">
        <f t="shared" ref="F74:F87" si="2">IF(E74=0,0,1)</f>
        <v>1</v>
      </c>
      <c r="G74" s="96"/>
      <c r="I74" s="48">
        <f>IFERROR(VLOOKUP(B74&amp;C74,'C4'!$A$1:$Y$10000,5,FALSE),0)</f>
        <v>0</v>
      </c>
      <c r="J74" s="48">
        <f>IFERROR(VLOOKUP(B74&amp;C74,'C4'!$A$1:$Y$10000,6,FALSE),0)</f>
        <v>0</v>
      </c>
      <c r="K74" s="48">
        <f>IFERROR(VLOOKUP(B74&amp;C74,'C4'!$A$1:$Y$10000,7,FALSE),0)</f>
        <v>77.55</v>
      </c>
      <c r="L74" s="48">
        <f>IFERROR(VLOOKUP(B74&amp;C74,'C4'!$A$1:$Y$10000,8,FALSE),0)</f>
        <v>77.55</v>
      </c>
      <c r="M74" s="119">
        <f t="shared" si="1"/>
        <v>185.97</v>
      </c>
    </row>
    <row r="75" spans="2:13" hidden="1" x14ac:dyDescent="0.3">
      <c r="B75" s="291">
        <v>44000</v>
      </c>
      <c r="C75" s="291">
        <v>46300</v>
      </c>
      <c r="D75" s="291" t="s">
        <v>711</v>
      </c>
      <c r="E75" s="282">
        <v>2097</v>
      </c>
      <c r="F75" s="255">
        <f t="shared" si="2"/>
        <v>1</v>
      </c>
      <c r="G75" s="96"/>
      <c r="I75" s="48">
        <f>IFERROR(VLOOKUP(B75&amp;C75,'C4'!$A$1:$Y$10000,5,FALSE),0)</f>
        <v>2097</v>
      </c>
      <c r="J75" s="48">
        <f>IFERROR(VLOOKUP(B75&amp;C75,'C4'!$A$1:$Y$10000,6,FALSE),0)</f>
        <v>1048.5</v>
      </c>
      <c r="K75" s="48">
        <f>IFERROR(VLOOKUP(B75&amp;C75,'C4'!$A$1:$Y$10000,7,FALSE),0)</f>
        <v>1048.5</v>
      </c>
      <c r="L75" s="48">
        <f>IFERROR(VLOOKUP(B75&amp;C75,'C4'!$A$1:$Y$10000,8,FALSE),0)</f>
        <v>1048.5</v>
      </c>
      <c r="M75" s="119">
        <f t="shared" si="1"/>
        <v>0</v>
      </c>
    </row>
    <row r="76" spans="2:13" hidden="1" x14ac:dyDescent="0.3">
      <c r="B76" s="291">
        <v>49100</v>
      </c>
      <c r="C76" s="291">
        <v>46300</v>
      </c>
      <c r="D76" s="291" t="s">
        <v>215</v>
      </c>
      <c r="E76" s="282">
        <v>2557.66</v>
      </c>
      <c r="F76" s="255">
        <f t="shared" si="2"/>
        <v>1</v>
      </c>
      <c r="G76" s="96"/>
      <c r="I76" s="48">
        <f>IFERROR(VLOOKUP(B76&amp;C76,'C4'!$A$1:$Y$10000,5,FALSE),0)</f>
        <v>2571.85</v>
      </c>
      <c r="J76" s="48">
        <f>IFERROR(VLOOKUP(B76&amp;C76,'C4'!$A$1:$Y$10000,6,FALSE),0)</f>
        <v>13952.5</v>
      </c>
      <c r="K76" s="48">
        <f>IFERROR(VLOOKUP(B76&amp;C76,'C4'!$A$1:$Y$10000,7,FALSE),0)</f>
        <v>2352.37</v>
      </c>
      <c r="L76" s="48">
        <f>IFERROR(VLOOKUP(B76&amp;C76,'C4'!$A$1:$Y$10000,8,FALSE),0)</f>
        <v>2352.37</v>
      </c>
      <c r="M76" s="119">
        <f t="shared" ref="M76:M87" si="3">E76-I76</f>
        <v>-14.190000000000055</v>
      </c>
    </row>
    <row r="77" spans="2:13" hidden="1" x14ac:dyDescent="0.3">
      <c r="B77" s="291">
        <v>49300</v>
      </c>
      <c r="C77" s="291">
        <v>46300</v>
      </c>
      <c r="D77" s="291" t="s">
        <v>216</v>
      </c>
      <c r="E77" s="282">
        <v>23143.7</v>
      </c>
      <c r="F77" s="255">
        <f t="shared" si="2"/>
        <v>1</v>
      </c>
      <c r="G77" s="96"/>
      <c r="I77" s="48">
        <f>IFERROR(VLOOKUP(B77&amp;C77,'C4'!$A$1:$Y$10000,5,FALSE),0)</f>
        <v>20066.349999999999</v>
      </c>
      <c r="J77" s="48">
        <f>IFERROR(VLOOKUP(B77&amp;C77,'C4'!$A$1:$Y$10000,6,FALSE),0)</f>
        <v>13310</v>
      </c>
      <c r="K77" s="48">
        <f>IFERROR(VLOOKUP(B77&amp;C77,'C4'!$A$1:$Y$10000,7,FALSE),0)</f>
        <v>20331.400000000001</v>
      </c>
      <c r="L77" s="48">
        <f>IFERROR(VLOOKUP(B77&amp;C77,'C4'!$A$1:$Y$10000,8,FALSE),0)</f>
        <v>20331.400000000001</v>
      </c>
      <c r="M77" s="119">
        <f t="shared" si="3"/>
        <v>3077.3500000000022</v>
      </c>
    </row>
    <row r="78" spans="2:13" hidden="1" x14ac:dyDescent="0.3">
      <c r="B78" s="291">
        <v>91200</v>
      </c>
      <c r="C78" s="291">
        <v>46300</v>
      </c>
      <c r="D78" s="291" t="s">
        <v>217</v>
      </c>
      <c r="E78" s="282">
        <v>17637.29</v>
      </c>
      <c r="F78" s="255">
        <f t="shared" si="2"/>
        <v>1</v>
      </c>
      <c r="G78" s="96"/>
      <c r="I78" s="48">
        <f>IFERROR(VLOOKUP(B78&amp;C78,'C4'!$A$1:$Y$10000,5,FALSE),0)</f>
        <v>14847.47</v>
      </c>
      <c r="J78" s="48">
        <f>IFERROR(VLOOKUP(B78&amp;C78,'C4'!$A$1:$Y$10000,6,FALSE),0)</f>
        <v>14847.47</v>
      </c>
      <c r="K78" s="48">
        <f>IFERROR(VLOOKUP(B78&amp;C78,'C4'!$A$1:$Y$10000,7,FALSE),0)</f>
        <v>17167.21</v>
      </c>
      <c r="L78" s="48">
        <f>IFERROR(VLOOKUP(B78&amp;C78,'C4'!$A$1:$Y$10000,8,FALSE),0)</f>
        <v>17167.21</v>
      </c>
      <c r="M78" s="119">
        <f t="shared" si="3"/>
        <v>2789.8200000000015</v>
      </c>
    </row>
    <row r="79" spans="2:13" x14ac:dyDescent="0.3">
      <c r="B79" s="291">
        <v>91200</v>
      </c>
      <c r="C79" s="291">
        <v>48000</v>
      </c>
      <c r="D79" s="291" t="s">
        <v>712</v>
      </c>
      <c r="E79" s="282">
        <v>4690</v>
      </c>
      <c r="F79" s="255">
        <f t="shared" si="2"/>
        <v>1</v>
      </c>
      <c r="G79" s="96"/>
      <c r="I79" s="48">
        <f>IFERROR(VLOOKUP(B79&amp;C79,'C4'!$A$1:$Y$10000,5,FALSE),0)</f>
        <v>4690</v>
      </c>
      <c r="J79" s="48">
        <f>IFERROR(VLOOKUP(B79&amp;C79,'C4'!$A$1:$Y$10000,6,FALSE),0)</f>
        <v>4690</v>
      </c>
      <c r="K79" s="48">
        <f>IFERROR(VLOOKUP(B79&amp;C79,'C4'!$A$1:$Y$10000,7,FALSE),0)</f>
        <v>3382.17</v>
      </c>
      <c r="L79" s="48">
        <f>IFERROR(VLOOKUP(B79&amp;C79,'C4'!$A$1:$Y$10000,8,FALSE),0)</f>
        <v>3382.17</v>
      </c>
      <c r="M79" s="119">
        <f t="shared" si="3"/>
        <v>0</v>
      </c>
    </row>
    <row r="80" spans="2:13" hidden="1" x14ac:dyDescent="0.3">
      <c r="B80" s="291">
        <v>92000</v>
      </c>
      <c r="C80" s="291">
        <v>46200</v>
      </c>
      <c r="D80" s="291" t="s">
        <v>713</v>
      </c>
      <c r="E80" s="282">
        <v>5000</v>
      </c>
      <c r="F80" s="255">
        <f t="shared" si="2"/>
        <v>1</v>
      </c>
      <c r="G80" s="96"/>
      <c r="I80" s="48">
        <f>IFERROR(VLOOKUP(B80&amp;C80,'C4'!$A$1:$Y$10000,5,FALSE),0)</f>
        <v>5000</v>
      </c>
      <c r="J80" s="48">
        <f>IFERROR(VLOOKUP(B80&amp;C80,'C4'!$A$1:$Y$10000,6,FALSE),0)</f>
        <v>5000</v>
      </c>
      <c r="K80" s="48">
        <f>IFERROR(VLOOKUP(B80&amp;C80,'C4'!$A$1:$Y$10000,7,FALSE),0)</f>
        <v>0</v>
      </c>
      <c r="L80" s="48">
        <f>IFERROR(VLOOKUP(B80&amp;C80,'C4'!$A$1:$Y$10000,8,FALSE),0)</f>
        <v>0</v>
      </c>
      <c r="M80" s="119">
        <f t="shared" si="3"/>
        <v>0</v>
      </c>
    </row>
    <row r="81" spans="2:13" hidden="1" x14ac:dyDescent="0.3">
      <c r="B81" s="291">
        <v>92000</v>
      </c>
      <c r="C81" s="291">
        <v>46201</v>
      </c>
      <c r="D81" s="291" t="s">
        <v>714</v>
      </c>
      <c r="E81" s="282">
        <v>1000</v>
      </c>
      <c r="F81" s="255">
        <f t="shared" si="2"/>
        <v>1</v>
      </c>
      <c r="G81" s="96"/>
      <c r="I81" s="48">
        <f>IFERROR(VLOOKUP(B81&amp;C81,'C4'!$A$1:$Y$10000,5,FALSE),0)</f>
        <v>1000</v>
      </c>
      <c r="J81" s="48">
        <f>IFERROR(VLOOKUP(B81&amp;C81,'C4'!$A$1:$Y$10000,6,FALSE),0)</f>
        <v>1000</v>
      </c>
      <c r="K81" s="48">
        <f>IFERROR(VLOOKUP(B81&amp;C81,'C4'!$A$1:$Y$10000,7,FALSE),0)</f>
        <v>0</v>
      </c>
      <c r="L81" s="48">
        <f>IFERROR(VLOOKUP(B81&amp;C81,'C4'!$A$1:$Y$10000,8,FALSE),0)</f>
        <v>0</v>
      </c>
      <c r="M81" s="119">
        <f t="shared" si="3"/>
        <v>0</v>
      </c>
    </row>
    <row r="82" spans="2:13" hidden="1" x14ac:dyDescent="0.3">
      <c r="B82" s="291">
        <v>92000</v>
      </c>
      <c r="C82" s="291">
        <v>46300</v>
      </c>
      <c r="D82" s="291" t="s">
        <v>218</v>
      </c>
      <c r="E82" s="282">
        <v>58094.29</v>
      </c>
      <c r="F82" s="255">
        <f t="shared" si="2"/>
        <v>1</v>
      </c>
      <c r="G82" s="96"/>
      <c r="I82" s="48">
        <f>IFERROR(VLOOKUP(B82&amp;C82,'C4'!$A$1:$Y$10000,5,FALSE),0)</f>
        <v>41005.32</v>
      </c>
      <c r="J82" s="48">
        <f>IFERROR(VLOOKUP(B82&amp;C82,'C4'!$A$1:$Y$10000,6,FALSE),0)</f>
        <v>52405.32</v>
      </c>
      <c r="K82" s="48">
        <f>IFERROR(VLOOKUP(B82&amp;C82,'C4'!$A$1:$Y$10000,7,FALSE),0)</f>
        <v>49633.82</v>
      </c>
      <c r="L82" s="48">
        <f>IFERROR(VLOOKUP(B82&amp;C82,'C4'!$A$1:$Y$10000,8,FALSE),0)</f>
        <v>49633.82</v>
      </c>
      <c r="M82" s="119">
        <f t="shared" si="3"/>
        <v>17088.97</v>
      </c>
    </row>
    <row r="83" spans="2:13" x14ac:dyDescent="0.3">
      <c r="B83" s="291">
        <v>92000</v>
      </c>
      <c r="C83" s="291">
        <v>48000</v>
      </c>
      <c r="D83" s="291" t="s">
        <v>219</v>
      </c>
      <c r="E83" s="282">
        <v>526.46</v>
      </c>
      <c r="F83" s="255">
        <f t="shared" si="2"/>
        <v>1</v>
      </c>
      <c r="G83" s="96"/>
      <c r="I83" s="48">
        <f>IFERROR(VLOOKUP(B83&amp;C83,'C4'!$A$1:$Y$10000,5,FALSE),0)</f>
        <v>526.46</v>
      </c>
      <c r="J83" s="48">
        <f>IFERROR(VLOOKUP(B83&amp;C83,'C4'!$A$1:$Y$10000,6,FALSE),0)</f>
        <v>526.46</v>
      </c>
      <c r="K83" s="48">
        <f>IFERROR(VLOOKUP(B83&amp;C83,'C4'!$A$1:$Y$10000,7,FALSE),0)</f>
        <v>528.15</v>
      </c>
      <c r="L83" s="48">
        <f>IFERROR(VLOOKUP(B83&amp;C83,'C4'!$A$1:$Y$10000,8,FALSE),0)</f>
        <v>528.15</v>
      </c>
      <c r="M83" s="119">
        <f t="shared" si="3"/>
        <v>0</v>
      </c>
    </row>
    <row r="84" spans="2:13" x14ac:dyDescent="0.3">
      <c r="B84" s="291">
        <v>92000</v>
      </c>
      <c r="C84" s="291">
        <v>48001</v>
      </c>
      <c r="D84" s="291" t="s">
        <v>220</v>
      </c>
      <c r="E84" s="282">
        <v>2814.3</v>
      </c>
      <c r="F84" s="255">
        <f t="shared" si="2"/>
        <v>1</v>
      </c>
      <c r="G84" s="96"/>
      <c r="I84" s="48">
        <f>IFERROR(VLOOKUP(B84&amp;C84,'C4'!$A$1:$Y$10000,5,FALSE),0)</f>
        <v>2814.3</v>
      </c>
      <c r="J84" s="48">
        <f>IFERROR(VLOOKUP(B84&amp;C84,'C4'!$A$1:$Y$10000,6,FALSE),0)</f>
        <v>2814.3</v>
      </c>
      <c r="K84" s="48">
        <f>IFERROR(VLOOKUP(B84&amp;C84,'C4'!$A$1:$Y$10000,7,FALSE),0)</f>
        <v>2814.3</v>
      </c>
      <c r="L84" s="48">
        <f>IFERROR(VLOOKUP(B84&amp;C84,'C4'!$A$1:$Y$10000,8,FALSE),0)</f>
        <v>2814.3</v>
      </c>
      <c r="M84" s="119">
        <f t="shared" si="3"/>
        <v>0</v>
      </c>
    </row>
    <row r="85" spans="2:13" x14ac:dyDescent="0.3">
      <c r="B85" s="291">
        <v>92000</v>
      </c>
      <c r="C85" s="291">
        <v>48002</v>
      </c>
      <c r="D85" s="291" t="s">
        <v>221</v>
      </c>
      <c r="E85" s="282">
        <v>300</v>
      </c>
      <c r="F85" s="255">
        <f t="shared" si="2"/>
        <v>1</v>
      </c>
      <c r="G85" s="96"/>
      <c r="I85" s="48">
        <f>IFERROR(VLOOKUP(B85&amp;C85,'C4'!$A$1:$Y$10000,5,FALSE),0)</f>
        <v>300</v>
      </c>
      <c r="J85" s="48">
        <f>IFERROR(VLOOKUP(B85&amp;C85,'C4'!$A$1:$Y$10000,6,FALSE),0)</f>
        <v>300</v>
      </c>
      <c r="K85" s="48">
        <f>IFERROR(VLOOKUP(B85&amp;C85,'C4'!$A$1:$Y$10000,7,FALSE),0)</f>
        <v>600</v>
      </c>
      <c r="L85" s="48">
        <f>IFERROR(VLOOKUP(B85&amp;C85,'C4'!$A$1:$Y$10000,8,FALSE),0)</f>
        <v>600</v>
      </c>
      <c r="M85" s="119">
        <f t="shared" si="3"/>
        <v>0</v>
      </c>
    </row>
    <row r="86" spans="2:13" x14ac:dyDescent="0.3">
      <c r="B86" s="291">
        <v>92400</v>
      </c>
      <c r="C86" s="291">
        <v>48001</v>
      </c>
      <c r="D86" s="291" t="s">
        <v>222</v>
      </c>
      <c r="E86" s="282">
        <v>300</v>
      </c>
      <c r="F86" s="255">
        <f t="shared" si="2"/>
        <v>1</v>
      </c>
      <c r="G86" s="96"/>
      <c r="I86" s="48">
        <f>IFERROR(VLOOKUP(B86&amp;C86,'C4'!$A$1:$Y$10000,5,FALSE),0)</f>
        <v>300</v>
      </c>
      <c r="J86" s="48">
        <f>IFERROR(VLOOKUP(B86&amp;C86,'C4'!$A$1:$Y$10000,6,FALSE),0)</f>
        <v>300</v>
      </c>
      <c r="K86" s="48">
        <f>IFERROR(VLOOKUP(B86&amp;C86,'C4'!$A$1:$Y$10000,7,FALSE),0)</f>
        <v>0</v>
      </c>
      <c r="L86" s="48">
        <f>IFERROR(VLOOKUP(B86&amp;C86,'C4'!$A$1:$Y$10000,8,FALSE),0)</f>
        <v>0</v>
      </c>
      <c r="M86" s="119">
        <f t="shared" si="3"/>
        <v>0</v>
      </c>
    </row>
    <row r="87" spans="2:13" hidden="1" x14ac:dyDescent="0.3">
      <c r="B87" s="291">
        <v>92900</v>
      </c>
      <c r="C87" s="291">
        <v>46300</v>
      </c>
      <c r="D87" s="291" t="s">
        <v>156</v>
      </c>
      <c r="E87" s="282">
        <v>4802.05</v>
      </c>
      <c r="F87" s="255">
        <f t="shared" si="2"/>
        <v>1</v>
      </c>
      <c r="G87" s="96"/>
      <c r="I87" s="48">
        <f>IFERROR(VLOOKUP(B87&amp;C87,'C4'!$A$1:$Y$10000,5,FALSE),0)</f>
        <v>49.39</v>
      </c>
      <c r="J87" s="48">
        <f>IFERROR(VLOOKUP(B87&amp;C87,'C4'!$A$1:$Y$10000,6,FALSE),0)</f>
        <v>49.39</v>
      </c>
      <c r="K87" s="48">
        <f>IFERROR(VLOOKUP(B87&amp;C87,'C4'!$A$1:$Y$10000,7,FALSE),0)</f>
        <v>481.8</v>
      </c>
      <c r="L87" s="48">
        <f>IFERROR(VLOOKUP(B87&amp;C87,'C4'!$A$1:$Y$10000,8,FALSE),0)</f>
        <v>481.8</v>
      </c>
      <c r="M87" s="119">
        <f t="shared" si="3"/>
        <v>4752.66</v>
      </c>
    </row>
    <row r="88" spans="2:13" x14ac:dyDescent="0.3">
      <c r="F88" s="255">
        <v>1</v>
      </c>
      <c r="G88" s="174"/>
    </row>
    <row r="89" spans="2:13" x14ac:dyDescent="0.3">
      <c r="B89" s="68"/>
      <c r="C89" s="69"/>
      <c r="D89" s="252" t="s">
        <v>48</v>
      </c>
      <c r="E89" s="289">
        <f>SUM(E8:E88)</f>
        <v>803869.07000000018</v>
      </c>
      <c r="F89" s="255">
        <f>IF(E89=0,0,1)</f>
        <v>1</v>
      </c>
      <c r="G89" s="174"/>
      <c r="I89" s="16">
        <f>SUM(I8:I87)</f>
        <v>1118654.46</v>
      </c>
      <c r="J89" s="16">
        <f>SUM(J8:J87)</f>
        <v>1222144.1199999999</v>
      </c>
      <c r="K89" s="16">
        <f>SUM(K8:K87)</f>
        <v>1199577.4100000001</v>
      </c>
      <c r="L89" s="16">
        <f>SUM(L8:L87)</f>
        <v>1141050.8399999999</v>
      </c>
      <c r="M89" s="16">
        <f>SUM(M8:M87)</f>
        <v>-320885.39000000007</v>
      </c>
    </row>
    <row r="90" spans="2:13" x14ac:dyDescent="0.3">
      <c r="F90" s="255">
        <v>1</v>
      </c>
    </row>
  </sheetData>
  <autoFilter ref="B6:F90" xr:uid="{00000000-0001-0000-0500-000000000000}">
    <filterColumn colId="1">
      <filters blank="1">
        <filter val="48000"/>
        <filter val="48001"/>
        <filter val="48002"/>
        <filter val="48003"/>
        <filter val="48004"/>
        <filter val="48005"/>
        <filter val="48006"/>
        <filter val="48007"/>
        <filter val="48008"/>
        <filter val="48009"/>
        <filter val="48010"/>
      </filters>
    </filterColumn>
    <filterColumn colId="4">
      <filters>
        <filter val="1"/>
      </filters>
    </filterColumn>
  </autoFilter>
  <mergeCells count="1">
    <mergeCell ref="I2:P4"/>
  </mergeCells>
  <conditionalFormatting sqref="M8:M87">
    <cfRule type="cellIs" priority="1" operator="equal">
      <formula>0</formula>
    </cfRule>
    <cfRule type="cellIs" dxfId="11" priority="2" operator="lessThan">
      <formula>0</formula>
    </cfRule>
    <cfRule type="cellIs" dxfId="10" priority="3" operator="greaterThan">
      <formula>0</formula>
    </cfRule>
  </conditionalFormatting>
  <printOptions horizontalCentered="1"/>
  <pageMargins left="0.70866141732283461" right="0.70866141732283461" top="0.74803149606299213" bottom="0.74803149606299213" header="0.31496062992125984" footer="0.31496062992125984"/>
  <pageSetup paperSize="9" scale="80" orientation="portrait" r:id="rId1"/>
  <headerFooter>
    <oddFooter>Página &amp;P&amp;R&amp;A</oddFooter>
  </headerFooter>
  <rowBreaks count="2" manualBreakCount="2">
    <brk id="69" max="4" man="1"/>
    <brk id="91" min="1"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AI11"/>
  <sheetViews>
    <sheetView zoomScaleNormal="100" zoomScaleSheetLayoutView="100" workbookViewId="0">
      <selection activeCell="G1" sqref="G1:L1048576"/>
    </sheetView>
  </sheetViews>
  <sheetFormatPr baseColWidth="10" defaultRowHeight="14.4" x14ac:dyDescent="0.3"/>
  <cols>
    <col min="1" max="1" width="2.109375" customWidth="1"/>
    <col min="2" max="3" width="6.44140625" customWidth="1"/>
    <col min="4" max="4" width="60.6640625" customWidth="1"/>
    <col min="5" max="5" width="14.6640625" style="105" customWidth="1"/>
    <col min="6" max="6" width="11.44140625" style="5" bestFit="1" customWidth="1"/>
    <col min="7" max="7" width="19.6640625" hidden="1" customWidth="1"/>
    <col min="8" max="8" width="24.88671875" hidden="1" customWidth="1"/>
    <col min="9" max="10" width="19.109375" hidden="1" customWidth="1"/>
    <col min="11" max="11" width="15.33203125" hidden="1" customWidth="1"/>
    <col min="12" max="12" width="0" style="6" hidden="1" customWidth="1"/>
    <col min="13" max="24" width="11.44140625" style="5" bestFit="1" customWidth="1"/>
    <col min="25" max="28" width="11.44140625" style="5"/>
  </cols>
  <sheetData>
    <row r="1" spans="1:35" x14ac:dyDescent="0.3">
      <c r="A1" s="10"/>
      <c r="B1" s="17"/>
      <c r="C1" s="9"/>
      <c r="F1"/>
      <c r="G1" s="83" t="s">
        <v>785</v>
      </c>
      <c r="L1"/>
      <c r="M1"/>
      <c r="N1"/>
      <c r="O1"/>
      <c r="P1"/>
      <c r="Q1"/>
      <c r="R1"/>
      <c r="S1"/>
      <c r="T1"/>
      <c r="U1"/>
      <c r="V1"/>
      <c r="W1"/>
      <c r="X1"/>
      <c r="Y1"/>
      <c r="Z1"/>
      <c r="AA1"/>
      <c r="AB1"/>
    </row>
    <row r="2" spans="1:35" x14ac:dyDescent="0.3">
      <c r="A2" s="10"/>
      <c r="B2" s="17"/>
      <c r="C2" s="9"/>
      <c r="D2" s="13" t="s">
        <v>609</v>
      </c>
      <c r="F2"/>
      <c r="G2" s="325" t="s">
        <v>790</v>
      </c>
      <c r="H2" s="326"/>
      <c r="I2" s="326"/>
      <c r="J2" s="326"/>
      <c r="K2" s="327"/>
      <c r="L2"/>
      <c r="M2"/>
      <c r="N2"/>
      <c r="O2"/>
      <c r="P2"/>
      <c r="Q2"/>
      <c r="R2"/>
      <c r="S2"/>
      <c r="T2"/>
      <c r="U2"/>
      <c r="V2"/>
      <c r="W2"/>
      <c r="X2"/>
      <c r="Y2"/>
      <c r="Z2"/>
      <c r="AA2"/>
      <c r="AB2"/>
    </row>
    <row r="3" spans="1:35" x14ac:dyDescent="0.3">
      <c r="A3" s="10"/>
      <c r="B3" s="17"/>
      <c r="C3" s="9"/>
      <c r="D3" s="14" t="s">
        <v>76</v>
      </c>
      <c r="F3"/>
      <c r="G3" s="328"/>
      <c r="H3" s="329"/>
      <c r="I3" s="329"/>
      <c r="J3" s="329"/>
      <c r="K3" s="330"/>
      <c r="L3"/>
      <c r="M3"/>
      <c r="N3"/>
      <c r="O3"/>
      <c r="P3"/>
      <c r="Q3"/>
      <c r="R3"/>
      <c r="S3"/>
      <c r="T3"/>
      <c r="U3"/>
      <c r="V3"/>
      <c r="W3"/>
      <c r="X3"/>
      <c r="Y3"/>
      <c r="Z3"/>
      <c r="AA3"/>
      <c r="AB3"/>
    </row>
    <row r="4" spans="1:35" ht="15" thickBot="1" x14ac:dyDescent="0.35">
      <c r="A4" s="11"/>
      <c r="B4" s="18"/>
      <c r="C4" s="19"/>
      <c r="D4" s="11"/>
      <c r="E4" s="106"/>
      <c r="F4"/>
      <c r="G4" s="331"/>
      <c r="H4" s="332"/>
      <c r="I4" s="332"/>
      <c r="J4" s="332"/>
      <c r="K4" s="333"/>
      <c r="L4"/>
      <c r="M4"/>
      <c r="N4"/>
      <c r="O4"/>
      <c r="P4"/>
      <c r="Q4"/>
      <c r="R4"/>
      <c r="S4"/>
      <c r="T4"/>
      <c r="U4"/>
      <c r="V4"/>
      <c r="W4"/>
      <c r="X4"/>
      <c r="Y4"/>
      <c r="Z4"/>
      <c r="AA4"/>
      <c r="AB4"/>
    </row>
    <row r="5" spans="1:35" ht="15" thickTop="1" x14ac:dyDescent="0.3">
      <c r="A5" s="12"/>
      <c r="B5" s="20"/>
      <c r="C5" s="21"/>
      <c r="D5" s="12"/>
      <c r="E5" s="107"/>
      <c r="F5"/>
      <c r="G5" s="51" t="str">
        <f>IF(SUM(($G$8:$G$2001))=SUM('C5'!$E$2:$E$2000),"","ERROR")</f>
        <v/>
      </c>
      <c r="H5" s="51" t="str">
        <f>IF(SUM(($H$8:$H$2001))=SUM('C5'!$F$2:$F$2000),"","ERROR")</f>
        <v/>
      </c>
      <c r="I5" s="51" t="str">
        <f>IF(SUM(($I$8:$I$2001))=SUM('C5'!$G$2:$G$2000),"","ERROR")</f>
        <v/>
      </c>
      <c r="J5" s="51" t="str">
        <f>IF(SUM(($J$8:$J$2001))=SUM('C5'!$H$2:$H$2000),"","ERROR")</f>
        <v/>
      </c>
      <c r="L5"/>
      <c r="M5"/>
      <c r="N5"/>
      <c r="O5"/>
      <c r="P5"/>
      <c r="Q5"/>
      <c r="R5"/>
      <c r="S5"/>
      <c r="T5"/>
      <c r="U5"/>
      <c r="V5"/>
      <c r="W5"/>
      <c r="X5"/>
      <c r="Y5"/>
      <c r="Z5"/>
      <c r="AA5"/>
      <c r="AB5"/>
    </row>
    <row r="6" spans="1:35" x14ac:dyDescent="0.3">
      <c r="A6" s="15"/>
      <c r="B6" s="23" t="s">
        <v>22</v>
      </c>
      <c r="C6" s="23" t="s">
        <v>1</v>
      </c>
      <c r="D6" s="24" t="s">
        <v>2</v>
      </c>
      <c r="E6" s="80" t="s">
        <v>1339</v>
      </c>
      <c r="F6"/>
      <c r="G6" s="27" t="s">
        <v>613</v>
      </c>
      <c r="H6" s="27" t="s">
        <v>360</v>
      </c>
      <c r="I6" s="27" t="s">
        <v>359</v>
      </c>
      <c r="J6" s="27" t="s">
        <v>607</v>
      </c>
      <c r="K6" s="27" t="s">
        <v>610</v>
      </c>
      <c r="L6"/>
      <c r="M6"/>
      <c r="N6"/>
      <c r="O6"/>
      <c r="P6"/>
      <c r="Q6"/>
      <c r="R6"/>
      <c r="S6"/>
      <c r="T6"/>
      <c r="U6"/>
      <c r="V6"/>
      <c r="W6"/>
      <c r="X6"/>
      <c r="Y6"/>
      <c r="Z6"/>
      <c r="AA6"/>
      <c r="AB6"/>
    </row>
    <row r="7" spans="1:35" s="174" customFormat="1" x14ac:dyDescent="0.3">
      <c r="E7" s="165"/>
      <c r="F7" s="255">
        <v>1</v>
      </c>
      <c r="G7" s="5"/>
      <c r="H7" s="5"/>
      <c r="I7" s="5"/>
      <c r="J7" s="5"/>
      <c r="K7" s="5"/>
      <c r="L7" s="5"/>
      <c r="M7" s="5"/>
      <c r="N7" s="5"/>
      <c r="O7" s="5"/>
      <c r="P7" s="5"/>
      <c r="Q7" s="5"/>
      <c r="R7" s="5"/>
      <c r="S7" s="5"/>
      <c r="T7" s="5"/>
      <c r="U7" s="5"/>
      <c r="V7" s="5"/>
      <c r="W7" s="5"/>
      <c r="X7" s="5"/>
      <c r="Y7" s="5"/>
      <c r="Z7" s="5"/>
      <c r="AA7" s="5"/>
      <c r="AB7" s="1"/>
      <c r="AC7" s="1"/>
      <c r="AD7" s="1"/>
      <c r="AE7" s="1"/>
      <c r="AF7" s="1"/>
      <c r="AG7" s="1"/>
      <c r="AH7" s="1"/>
      <c r="AI7" s="1"/>
    </row>
    <row r="8" spans="1:35" x14ac:dyDescent="0.3">
      <c r="B8" s="291">
        <v>92900</v>
      </c>
      <c r="C8" s="291">
        <v>50000</v>
      </c>
      <c r="D8" s="291" t="s">
        <v>6</v>
      </c>
      <c r="E8" s="282">
        <f>'RESUMEN G-I'!C13</f>
        <v>41677.333549044066</v>
      </c>
      <c r="F8" s="255">
        <f t="shared" ref="F8" si="0">IF(E8=0,0,1)</f>
        <v>1</v>
      </c>
      <c r="G8" s="48">
        <f>IFERROR(VLOOKUP(B8&amp;C8,'C5'!$A$1:$Y$10000,5,FALSE),0)</f>
        <v>41518.449999999997</v>
      </c>
      <c r="H8" s="48">
        <f>IFERROR(VLOOKUP(B8&amp;C8,'C5'!$A$1:$Y$10000,6,FALSE),0)</f>
        <v>41518.449999999997</v>
      </c>
      <c r="I8" s="48">
        <f>IFERROR(VLOOKUP(B8&amp;C8,'C5'!$A$1:$Y$10000,7,FALSE),0)</f>
        <v>0</v>
      </c>
      <c r="J8" s="48">
        <f>IFERROR(VLOOKUP(C8&amp;D8,'C5'!$A$1:$Y$10000,8,FALSE),0)</f>
        <v>0</v>
      </c>
      <c r="K8" s="119">
        <f>E8-G8</f>
        <v>158.88354904406879</v>
      </c>
    </row>
    <row r="9" spans="1:35" s="2" customFormat="1" x14ac:dyDescent="0.3">
      <c r="E9" s="111"/>
      <c r="F9" s="255">
        <v>1</v>
      </c>
      <c r="G9"/>
      <c r="H9"/>
      <c r="I9"/>
      <c r="J9"/>
      <c r="K9"/>
      <c r="L9" s="6"/>
      <c r="M9" s="7"/>
      <c r="N9" s="7"/>
      <c r="O9" s="7"/>
      <c r="P9" s="7"/>
      <c r="Q9" s="7"/>
      <c r="R9" s="7"/>
      <c r="S9" s="7"/>
      <c r="T9" s="7"/>
      <c r="U9" s="7"/>
      <c r="V9" s="7"/>
      <c r="W9" s="7"/>
      <c r="X9" s="7"/>
      <c r="Y9" s="7"/>
      <c r="Z9" s="7"/>
      <c r="AA9" s="7"/>
      <c r="AB9" s="7"/>
    </row>
    <row r="10" spans="1:35" x14ac:dyDescent="0.3">
      <c r="B10" s="290"/>
      <c r="C10" s="288"/>
      <c r="D10" s="252" t="s">
        <v>49</v>
      </c>
      <c r="E10" s="289">
        <f>SUM(E8:E9)</f>
        <v>41677.333549044066</v>
      </c>
      <c r="F10" s="255">
        <f t="shared" ref="F10" si="1">IF(E10=0,0,1)</f>
        <v>1</v>
      </c>
      <c r="G10" s="16">
        <f>SUM(G8:G8)</f>
        <v>41518.449999999997</v>
      </c>
      <c r="H10" s="16">
        <f>SUM(H8:H8)</f>
        <v>41518.449999999997</v>
      </c>
      <c r="I10" s="16">
        <f>SUM(I8:I8)</f>
        <v>0</v>
      </c>
      <c r="J10" s="16">
        <f>SUM(J8:J8)</f>
        <v>0</v>
      </c>
      <c r="K10" s="16">
        <f>SUM(K8:K8)</f>
        <v>158.88354904406879</v>
      </c>
    </row>
    <row r="11" spans="1:35" x14ac:dyDescent="0.3">
      <c r="F11" s="255">
        <v>1</v>
      </c>
    </row>
  </sheetData>
  <mergeCells count="1">
    <mergeCell ref="G2:K4"/>
  </mergeCells>
  <conditionalFormatting sqref="K8">
    <cfRule type="cellIs" priority="1" operator="equal">
      <formula>0</formula>
    </cfRule>
    <cfRule type="cellIs" dxfId="9" priority="2" operator="lessThan">
      <formula>0</formula>
    </cfRule>
    <cfRule type="cellIs" dxfId="8" priority="3" operator="greaterThan">
      <formula>0</formula>
    </cfRule>
  </conditionalFormatting>
  <printOptions horizontalCentered="1"/>
  <pageMargins left="0.70866141732283461" right="0.70866141732283461" top="0.74803149606299213" bottom="0.74803149606299213" header="0.31496062992125984" footer="0.31496062992125984"/>
  <pageSetup paperSize="9" scale="80" orientation="portrait" r:id="rId1"/>
  <headerFooter>
    <oddFooter>Página &amp;P&amp;R&amp;A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filterMode="1">
    <tabColor rgb="FF00B050"/>
  </sheetPr>
  <dimension ref="B1:AP157"/>
  <sheetViews>
    <sheetView zoomScaleNormal="100" zoomScaleSheetLayoutView="115" workbookViewId="0">
      <pane ySplit="6" topLeftCell="A7" activePane="bottomLeft" state="frozen"/>
      <selection pane="bottomLeft" activeCell="P31" sqref="P31"/>
    </sheetView>
  </sheetViews>
  <sheetFormatPr baseColWidth="10" defaultRowHeight="14.4" x14ac:dyDescent="0.3"/>
  <cols>
    <col min="1" max="1" width="2.109375" customWidth="1"/>
    <col min="2" max="3" width="6.44140625" customWidth="1"/>
    <col min="4" max="4" width="60.6640625" customWidth="1"/>
    <col min="5" max="5" width="14.6640625" style="97" customWidth="1"/>
    <col min="6" max="6" width="13.109375" style="97" customWidth="1"/>
    <col min="7" max="7" width="25.6640625" hidden="1" customWidth="1"/>
    <col min="8" max="8" width="14.44140625" hidden="1" customWidth="1"/>
    <col min="9" max="9" width="24.88671875" hidden="1" customWidth="1"/>
    <col min="10" max="10" width="19.109375" hidden="1" customWidth="1"/>
    <col min="11" max="11" width="15.44140625" hidden="1" customWidth="1"/>
    <col min="12" max="12" width="13.6640625" hidden="1" customWidth="1"/>
    <col min="13" max="13" width="7.44140625" hidden="1" customWidth="1"/>
  </cols>
  <sheetData>
    <row r="1" spans="2:42" x14ac:dyDescent="0.3">
      <c r="B1" s="17"/>
      <c r="C1" s="9"/>
      <c r="E1" s="234"/>
      <c r="F1" s="234"/>
      <c r="H1" s="83" t="s">
        <v>785</v>
      </c>
    </row>
    <row r="2" spans="2:42" x14ac:dyDescent="0.3">
      <c r="B2" s="17"/>
      <c r="C2" s="9"/>
      <c r="D2" s="13" t="s">
        <v>609</v>
      </c>
      <c r="E2" s="236"/>
      <c r="F2" s="236"/>
      <c r="H2" s="325" t="s">
        <v>789</v>
      </c>
      <c r="I2" s="326"/>
      <c r="J2" s="326"/>
      <c r="K2" s="326"/>
      <c r="L2" s="327"/>
    </row>
    <row r="3" spans="2:42" x14ac:dyDescent="0.3">
      <c r="B3" s="17"/>
      <c r="C3" s="9"/>
      <c r="D3" s="14" t="s">
        <v>77</v>
      </c>
      <c r="E3" s="237"/>
      <c r="F3" s="237"/>
      <c r="H3" s="328"/>
      <c r="I3" s="329"/>
      <c r="J3" s="329"/>
      <c r="K3" s="329"/>
      <c r="L3" s="330"/>
    </row>
    <row r="4" spans="2:42" ht="15" thickBot="1" x14ac:dyDescent="0.35">
      <c r="B4" s="18"/>
      <c r="C4" s="19"/>
      <c r="D4" s="11"/>
      <c r="E4" s="106"/>
      <c r="F4" s="256"/>
      <c r="H4" s="331"/>
      <c r="I4" s="332"/>
      <c r="J4" s="332"/>
      <c r="K4" s="332"/>
      <c r="L4" s="333"/>
    </row>
    <row r="5" spans="2:42" ht="15" thickTop="1" x14ac:dyDescent="0.3">
      <c r="B5" s="12"/>
      <c r="C5" s="20"/>
      <c r="D5" s="21"/>
      <c r="E5" s="235"/>
      <c r="F5" s="235"/>
      <c r="H5" s="51" t="str">
        <f>IF(SUM(($H$8:$H$2021))=SUM('C6'!$E$2:$E$2000),"",SUM(($H$8:$H$2021))-SUM('C6'!$E$2:$E$2000))</f>
        <v/>
      </c>
      <c r="I5" s="51" t="str">
        <f>IF(SUM(($I$8:$I$2021))=SUM('C6'!$F$2:$F$2000),"",SUM(($I$8:$I$2021))-SUM('C6'!$F$2:$F$2000))</f>
        <v/>
      </c>
      <c r="J5" s="51" t="str">
        <f>IF(SUM(($J$8:$J$2021))=SUM('C6'!$G$2:$G$2000),"",SUM(($J$8:$J$2021))-SUM('C6'!$G$2:$G$2000))</f>
        <v/>
      </c>
      <c r="K5" s="51" t="str">
        <f>IF(SUM(($K$8:$K$2021))=SUM('C6'!$H$2:$H$2000),"",SUM(($K$6:$K$2020))-SUM('C6'!$H$2:$H$2000))</f>
        <v/>
      </c>
    </row>
    <row r="6" spans="2:42" x14ac:dyDescent="0.3">
      <c r="B6" s="189" t="s">
        <v>0</v>
      </c>
      <c r="C6" s="189" t="s">
        <v>1</v>
      </c>
      <c r="D6" s="190" t="s">
        <v>2</v>
      </c>
      <c r="E6" s="263" t="s">
        <v>1339</v>
      </c>
      <c r="F6" s="176"/>
      <c r="H6" s="147" t="s">
        <v>1300</v>
      </c>
      <c r="I6" s="27" t="s">
        <v>360</v>
      </c>
      <c r="J6" s="27" t="s">
        <v>359</v>
      </c>
      <c r="K6" s="27" t="s">
        <v>1301</v>
      </c>
      <c r="L6" s="147" t="s">
        <v>1302</v>
      </c>
    </row>
    <row r="7" spans="2:42" s="174" customFormat="1" x14ac:dyDescent="0.3">
      <c r="E7" s="165"/>
      <c r="F7" s="255">
        <v>1</v>
      </c>
      <c r="K7" s="5"/>
      <c r="L7" s="5"/>
      <c r="M7" s="5"/>
      <c r="N7" s="5"/>
      <c r="O7" s="5"/>
      <c r="P7" s="5"/>
      <c r="Q7" s="5"/>
      <c r="R7" s="5"/>
      <c r="S7" s="5"/>
      <c r="T7" s="5"/>
      <c r="U7" s="5"/>
      <c r="V7" s="5"/>
      <c r="W7" s="5"/>
      <c r="X7" s="5"/>
      <c r="Y7" s="5"/>
      <c r="Z7" s="5"/>
      <c r="AA7" s="5"/>
      <c r="AB7" s="5"/>
      <c r="AC7" s="5"/>
      <c r="AD7" s="5"/>
      <c r="AE7" s="5"/>
      <c r="AF7" s="5"/>
      <c r="AG7" s="5"/>
      <c r="AH7" s="5"/>
      <c r="AI7" s="1"/>
      <c r="AJ7" s="1"/>
      <c r="AK7" s="1"/>
      <c r="AL7" s="1"/>
      <c r="AM7" s="1"/>
      <c r="AN7" s="1"/>
      <c r="AO7" s="1"/>
      <c r="AP7" s="1"/>
    </row>
    <row r="8" spans="2:42" hidden="1" x14ac:dyDescent="0.3">
      <c r="B8" s="291">
        <v>13000</v>
      </c>
      <c r="C8" s="291">
        <v>63200</v>
      </c>
      <c r="D8" s="291" t="s">
        <v>614</v>
      </c>
      <c r="E8" s="282">
        <v>0</v>
      </c>
      <c r="F8" s="255">
        <f>IF(E8=0,0,1)</f>
        <v>0</v>
      </c>
      <c r="H8" s="48">
        <f>IFERROR(VLOOKUP(B8&amp;C8,'C6'!$A$1:$Y$10000,5,FALSE),0)</f>
        <v>0</v>
      </c>
      <c r="I8" s="48">
        <f>IFERROR(VLOOKUP(B8&amp;C8,'C6'!$A$1:$Y$10000,6,FALSE),0)</f>
        <v>52787.31</v>
      </c>
      <c r="J8" s="48">
        <f>IFERROR(VLOOKUP(B8&amp;C8,'C6'!$A$1:$Y$10000,7,FALSE),0)</f>
        <v>42690.16</v>
      </c>
      <c r="K8" s="48">
        <f>IFERROR(VLOOKUP(B8&amp;C8,'C6'!$A$1:$Y$10000,8,FALSE),0)</f>
        <v>0</v>
      </c>
      <c r="L8" s="119">
        <f>E8-H8</f>
        <v>0</v>
      </c>
    </row>
    <row r="9" spans="2:42" hidden="1" x14ac:dyDescent="0.3">
      <c r="B9" s="291">
        <v>13200</v>
      </c>
      <c r="C9" s="291">
        <v>62304</v>
      </c>
      <c r="D9" s="291" t="s">
        <v>615</v>
      </c>
      <c r="E9" s="282">
        <v>0</v>
      </c>
      <c r="F9" s="255">
        <f t="shared" ref="F9:F73" si="0">IF(E9=0,0,1)</f>
        <v>0</v>
      </c>
      <c r="H9" s="48">
        <f>IFERROR(VLOOKUP(B9&amp;C9,'C6'!$A$1:$Y$10000,5,FALSE),0)</f>
        <v>1600</v>
      </c>
      <c r="I9" s="48">
        <f>IFERROR(VLOOKUP(B9&amp;C9,'C6'!$A$1:$Y$10000,6,FALSE),0)</f>
        <v>19748.79</v>
      </c>
      <c r="J9" s="48">
        <f>IFERROR(VLOOKUP(B9&amp;C9,'C6'!$A$1:$Y$10000,7,FALSE),0)</f>
        <v>18148.79</v>
      </c>
      <c r="K9" s="48">
        <f>IFERROR(VLOOKUP(B9&amp;C9,'C6'!$A$1:$Y$10000,8,FALSE),0)</f>
        <v>18148.79</v>
      </c>
      <c r="L9" s="119">
        <f>E9-H9</f>
        <v>-1600</v>
      </c>
    </row>
    <row r="10" spans="2:42" hidden="1" x14ac:dyDescent="0.3">
      <c r="B10" s="291">
        <v>13200</v>
      </c>
      <c r="C10" s="291">
        <v>62305</v>
      </c>
      <c r="D10" s="291" t="s">
        <v>616</v>
      </c>
      <c r="E10" s="282">
        <v>0</v>
      </c>
      <c r="F10" s="255">
        <f t="shared" si="0"/>
        <v>0</v>
      </c>
      <c r="H10" s="48">
        <f>IFERROR(VLOOKUP(B10&amp;C10,'C6'!$A$1:$Y$10000,5,FALSE),0)</f>
        <v>1600</v>
      </c>
      <c r="I10" s="48">
        <f>IFERROR(VLOOKUP(B10&amp;C10,'C6'!$A$1:$Y$10000,6,FALSE),0)</f>
        <v>19748.79</v>
      </c>
      <c r="J10" s="48">
        <f>IFERROR(VLOOKUP(B10&amp;C10,'C6'!$A$1:$Y$10000,7,FALSE),0)</f>
        <v>18148.79</v>
      </c>
      <c r="K10" s="48">
        <f>IFERROR(VLOOKUP(B10&amp;C10,'C6'!$A$1:$Y$10000,8,FALSE),0)</f>
        <v>18148.79</v>
      </c>
      <c r="L10" s="119">
        <f t="shared" ref="L10:L73" si="1">E10-H10</f>
        <v>-1600</v>
      </c>
    </row>
    <row r="11" spans="2:42" x14ac:dyDescent="0.3">
      <c r="B11" s="291">
        <v>13200</v>
      </c>
      <c r="C11" s="291">
        <v>62300</v>
      </c>
      <c r="D11" s="291" t="s">
        <v>85</v>
      </c>
      <c r="E11" s="282">
        <v>6000</v>
      </c>
      <c r="F11" s="255">
        <f t="shared" si="0"/>
        <v>1</v>
      </c>
      <c r="H11" s="48">
        <f>IFERROR(VLOOKUP(B11&amp;C11,'C6'!$A$1:$Y$10000,5,FALSE),0)</f>
        <v>2000</v>
      </c>
      <c r="I11" s="48">
        <f>IFERROR(VLOOKUP(B11&amp;C11,'C6'!$A$1:$Y$10000,6,FALSE),0)</f>
        <v>2000</v>
      </c>
      <c r="J11" s="48">
        <f>IFERROR(VLOOKUP(B11&amp;C11,'C6'!$A$1:$Y$10000,7,FALSE),0)</f>
        <v>6523.02</v>
      </c>
      <c r="K11" s="48">
        <f>IFERROR(VLOOKUP(B11&amp;C11,'C6'!$A$1:$Y$10000,8,FALSE),0)</f>
        <v>6523.01</v>
      </c>
      <c r="L11" s="102">
        <f t="shared" si="1"/>
        <v>4000</v>
      </c>
    </row>
    <row r="12" spans="2:42" x14ac:dyDescent="0.3">
      <c r="B12" s="291">
        <v>13200</v>
      </c>
      <c r="C12" s="291">
        <v>62301</v>
      </c>
      <c r="D12" s="291" t="s">
        <v>1349</v>
      </c>
      <c r="E12" s="282">
        <v>11000</v>
      </c>
      <c r="F12" s="255">
        <f t="shared" si="0"/>
        <v>1</v>
      </c>
      <c r="H12" s="48">
        <f>IFERROR(VLOOKUP(B12&amp;C12,'C6'!$A$1:$Y$10000,5,FALSE),0)</f>
        <v>0</v>
      </c>
      <c r="I12" s="48">
        <f>IFERROR(VLOOKUP(B12&amp;C12,'C6'!$A$1:$Y$10000,6,FALSE),0)</f>
        <v>0</v>
      </c>
      <c r="J12" s="48">
        <f>IFERROR(VLOOKUP(B12&amp;C12,'C6'!$A$1:$Y$10000,7,FALSE),0)</f>
        <v>0</v>
      </c>
      <c r="K12" s="48">
        <f>IFERROR(VLOOKUP(B12&amp;C12,'C6'!$A$1:$Y$10000,8,FALSE),0)</f>
        <v>0</v>
      </c>
      <c r="L12" s="102">
        <f t="shared" si="1"/>
        <v>11000</v>
      </c>
    </row>
    <row r="13" spans="2:42" hidden="1" x14ac:dyDescent="0.3">
      <c r="B13" s="291">
        <v>13200</v>
      </c>
      <c r="C13" s="291">
        <v>62302</v>
      </c>
      <c r="D13" s="291" t="s">
        <v>617</v>
      </c>
      <c r="E13" s="282">
        <v>0</v>
      </c>
      <c r="F13" s="255">
        <f t="shared" si="0"/>
        <v>0</v>
      </c>
      <c r="H13" s="48">
        <f>IFERROR(VLOOKUP(B13&amp;C13,'C6'!$A$1:$Y$10000,5,FALSE),0)</f>
        <v>0</v>
      </c>
      <c r="I13" s="48">
        <f>IFERROR(VLOOKUP(B13&amp;C13,'C6'!$A$1:$Y$10000,6,FALSE),0)</f>
        <v>0</v>
      </c>
      <c r="J13" s="48">
        <f>IFERROR(VLOOKUP(B13&amp;C13,'C6'!$A$1:$Y$10000,7,FALSE),0)</f>
        <v>0</v>
      </c>
      <c r="K13" s="48">
        <f>IFERROR(VLOOKUP(B13&amp;C13,'C6'!$A$1:$Y$10000,8,FALSE),0)</f>
        <v>0</v>
      </c>
      <c r="L13" s="119">
        <f t="shared" si="1"/>
        <v>0</v>
      </c>
    </row>
    <row r="14" spans="2:42" hidden="1" x14ac:dyDescent="0.3">
      <c r="B14" s="291">
        <v>13200</v>
      </c>
      <c r="C14" s="291">
        <v>62303</v>
      </c>
      <c r="D14" s="291" t="s">
        <v>618</v>
      </c>
      <c r="E14" s="282">
        <v>0</v>
      </c>
      <c r="F14" s="255">
        <f t="shared" si="0"/>
        <v>0</v>
      </c>
      <c r="H14" s="48">
        <f>IFERROR(VLOOKUP(B14&amp;C14,'C6'!$A$1:$Y$10000,5,FALSE),0)</f>
        <v>0</v>
      </c>
      <c r="I14" s="48">
        <f>IFERROR(VLOOKUP(B14&amp;C14,'C6'!$A$1:$Y$10000,6,FALSE),0)</f>
        <v>0</v>
      </c>
      <c r="J14" s="48">
        <f>IFERROR(VLOOKUP(B14&amp;C14,'C6'!$A$1:$Y$10000,7,FALSE),0)</f>
        <v>0</v>
      </c>
      <c r="K14" s="48">
        <f>IFERROR(VLOOKUP(B14&amp;C14,'C6'!$A$1:$Y$10000,8,FALSE),0)</f>
        <v>0</v>
      </c>
      <c r="L14" s="119">
        <f t="shared" si="1"/>
        <v>0</v>
      </c>
    </row>
    <row r="15" spans="2:42" hidden="1" x14ac:dyDescent="0.3">
      <c r="B15" s="291">
        <v>13300</v>
      </c>
      <c r="C15" s="291">
        <v>62300</v>
      </c>
      <c r="D15" s="291" t="s">
        <v>619</v>
      </c>
      <c r="E15" s="282">
        <v>0</v>
      </c>
      <c r="F15" s="255">
        <f t="shared" si="0"/>
        <v>0</v>
      </c>
      <c r="H15" s="48">
        <f>IFERROR(VLOOKUP(B15&amp;C15,'C6'!$A$1:$Y$10000,5,FALSE),0)</f>
        <v>0</v>
      </c>
      <c r="I15" s="48">
        <f>IFERROR(VLOOKUP(B15&amp;C15,'C6'!$A$1:$Y$10000,6,FALSE),0)</f>
        <v>0</v>
      </c>
      <c r="J15" s="48">
        <f>IFERROR(VLOOKUP(B15&amp;C15,'C6'!$A$1:$Y$10000,7,FALSE),0)</f>
        <v>4201.63</v>
      </c>
      <c r="K15" s="48">
        <f>IFERROR(VLOOKUP(B15&amp;C15,'C6'!$A$1:$Y$10000,8,FALSE),0)</f>
        <v>4201.63</v>
      </c>
      <c r="L15" s="119">
        <f t="shared" si="1"/>
        <v>0</v>
      </c>
    </row>
    <row r="16" spans="2:42" hidden="1" x14ac:dyDescent="0.3">
      <c r="B16" s="291">
        <v>13300</v>
      </c>
      <c r="C16" s="291">
        <v>62503</v>
      </c>
      <c r="D16" s="291" t="s">
        <v>620</v>
      </c>
      <c r="E16" s="282">
        <v>0</v>
      </c>
      <c r="F16" s="255">
        <f t="shared" si="0"/>
        <v>0</v>
      </c>
      <c r="H16" s="48">
        <f>IFERROR(VLOOKUP(B16&amp;C16,'C6'!$A$1:$Y$10000,5,FALSE),0)</f>
        <v>1600</v>
      </c>
      <c r="I16" s="48">
        <f>IFERROR(VLOOKUP(B16&amp;C16,'C6'!$A$1:$Y$10000,6,FALSE),0)</f>
        <v>19748.79</v>
      </c>
      <c r="J16" s="48">
        <f>IFERROR(VLOOKUP(B16&amp;C16,'C6'!$A$1:$Y$10000,7,FALSE),0)</f>
        <v>18148.79</v>
      </c>
      <c r="K16" s="48">
        <f>IFERROR(VLOOKUP(B16&amp;C16,'C6'!$A$1:$Y$10000,8,FALSE),0)</f>
        <v>18148.79</v>
      </c>
      <c r="L16" s="119">
        <f t="shared" si="1"/>
        <v>-1600</v>
      </c>
    </row>
    <row r="17" spans="2:12" hidden="1" x14ac:dyDescent="0.3">
      <c r="B17" s="291">
        <v>13300</v>
      </c>
      <c r="C17" s="291">
        <v>62504</v>
      </c>
      <c r="D17" s="291" t="s">
        <v>621</v>
      </c>
      <c r="E17" s="282">
        <v>0</v>
      </c>
      <c r="F17" s="255">
        <f t="shared" si="0"/>
        <v>0</v>
      </c>
      <c r="H17" s="48">
        <f>IFERROR(VLOOKUP(B17&amp;C17,'C6'!$A$1:$Y$10000,5,FALSE),0)</f>
        <v>1600</v>
      </c>
      <c r="I17" s="48">
        <f>IFERROR(VLOOKUP(B17&amp;C17,'C6'!$A$1:$Y$10000,6,FALSE),0)</f>
        <v>17172.7</v>
      </c>
      <c r="J17" s="48">
        <f>IFERROR(VLOOKUP(B17&amp;C17,'C6'!$A$1:$Y$10000,7,FALSE),0)</f>
        <v>15572.71</v>
      </c>
      <c r="K17" s="48">
        <f>IFERROR(VLOOKUP(B17&amp;C17,'C6'!$A$1:$Y$10000,8,FALSE),0)</f>
        <v>15572.71</v>
      </c>
      <c r="L17" s="119">
        <f t="shared" si="1"/>
        <v>-1600</v>
      </c>
    </row>
    <row r="18" spans="2:12" x14ac:dyDescent="0.3">
      <c r="B18" s="291">
        <v>13300</v>
      </c>
      <c r="C18" s="291">
        <v>62500</v>
      </c>
      <c r="D18" s="291" t="s">
        <v>92</v>
      </c>
      <c r="E18" s="282">
        <v>2500</v>
      </c>
      <c r="F18" s="255">
        <f t="shared" si="0"/>
        <v>1</v>
      </c>
      <c r="G18" s="90" t="s">
        <v>951</v>
      </c>
      <c r="H18" s="48">
        <f>IFERROR(VLOOKUP(B18&amp;C18,'C6'!$A$1:$Y$10000,5,FALSE),0)</f>
        <v>2500</v>
      </c>
      <c r="I18" s="48">
        <f>IFERROR(VLOOKUP(B18&amp;C18,'C6'!$A$1:$Y$10000,6,FALSE),0)</f>
        <v>2500</v>
      </c>
      <c r="J18" s="48">
        <f>IFERROR(VLOOKUP(B18&amp;C18,'C6'!$A$1:$Y$10000,7,FALSE),0)</f>
        <v>1515.79</v>
      </c>
      <c r="K18" s="48">
        <f>IFERROR(VLOOKUP(B18&amp;C18,'C6'!$A$1:$Y$10000,8,FALSE),0)</f>
        <v>1515.79</v>
      </c>
      <c r="L18" s="119">
        <f t="shared" si="1"/>
        <v>0</v>
      </c>
    </row>
    <row r="19" spans="2:12" hidden="1" x14ac:dyDescent="0.3">
      <c r="B19" s="291">
        <v>13300</v>
      </c>
      <c r="C19" s="291">
        <v>62501</v>
      </c>
      <c r="D19" s="291" t="s">
        <v>622</v>
      </c>
      <c r="E19" s="282">
        <v>0</v>
      </c>
      <c r="F19" s="255">
        <f t="shared" si="0"/>
        <v>0</v>
      </c>
      <c r="H19" s="48">
        <f>IFERROR(VLOOKUP(B19&amp;C19,'C6'!$A$1:$Y$10000,5,FALSE),0)</f>
        <v>0</v>
      </c>
      <c r="I19" s="48">
        <f>IFERROR(VLOOKUP(B19&amp;C19,'C6'!$A$1:$Y$10000,6,FALSE),0)</f>
        <v>0</v>
      </c>
      <c r="J19" s="48">
        <f>IFERROR(VLOOKUP(B19&amp;C19,'C6'!$A$1:$Y$10000,7,FALSE),0)</f>
        <v>0</v>
      </c>
      <c r="K19" s="48">
        <f>IFERROR(VLOOKUP(B19&amp;C19,'C6'!$A$1:$Y$10000,8,FALSE),0)</f>
        <v>0</v>
      </c>
      <c r="L19" s="119">
        <f t="shared" si="1"/>
        <v>0</v>
      </c>
    </row>
    <row r="20" spans="2:12" hidden="1" x14ac:dyDescent="0.3">
      <c r="B20" s="291">
        <v>13300</v>
      </c>
      <c r="C20" s="291">
        <v>62502</v>
      </c>
      <c r="D20" s="291" t="s">
        <v>623</v>
      </c>
      <c r="E20" s="282">
        <v>0</v>
      </c>
      <c r="F20" s="255">
        <f t="shared" si="0"/>
        <v>0</v>
      </c>
      <c r="H20" s="48">
        <f>IFERROR(VLOOKUP(B20&amp;C20,'C6'!$A$1:$Y$10000,5,FALSE),0)</f>
        <v>0</v>
      </c>
      <c r="I20" s="48">
        <f>IFERROR(VLOOKUP(B20&amp;C20,'C6'!$A$1:$Y$10000,6,FALSE),0)</f>
        <v>0</v>
      </c>
      <c r="J20" s="48">
        <f>IFERROR(VLOOKUP(B20&amp;C20,'C6'!$A$1:$Y$10000,7,FALSE),0)</f>
        <v>0</v>
      </c>
      <c r="K20" s="48">
        <f>IFERROR(VLOOKUP(B20&amp;C20,'C6'!$A$1:$Y$10000,8,FALSE),0)</f>
        <v>0</v>
      </c>
      <c r="L20" s="119">
        <f t="shared" si="1"/>
        <v>0</v>
      </c>
    </row>
    <row r="21" spans="2:12" hidden="1" x14ac:dyDescent="0.3">
      <c r="B21" s="291">
        <v>13400</v>
      </c>
      <c r="C21" s="291">
        <v>62501</v>
      </c>
      <c r="D21" s="291" t="s">
        <v>625</v>
      </c>
      <c r="E21" s="282">
        <v>0</v>
      </c>
      <c r="F21" s="255">
        <f t="shared" si="0"/>
        <v>0</v>
      </c>
      <c r="H21" s="48">
        <f>IFERROR(VLOOKUP(B21&amp;C21,'C6'!$A$1:$Y$10000,5,FALSE),0)</f>
        <v>0</v>
      </c>
      <c r="I21" s="48">
        <f>IFERROR(VLOOKUP(B21&amp;C21,'C6'!$A$1:$Y$10000,6,FALSE),0)</f>
        <v>1452</v>
      </c>
      <c r="J21" s="48">
        <f>IFERROR(VLOOKUP(B21&amp;C21,'C6'!$A$1:$Y$10000,7,FALSE),0)</f>
        <v>1429.37</v>
      </c>
      <c r="K21" s="48">
        <f>IFERROR(VLOOKUP(B21&amp;C21,'C6'!$A$1:$Y$10000,8,FALSE),0)</f>
        <v>1429.37</v>
      </c>
      <c r="L21" s="119">
        <f t="shared" si="1"/>
        <v>0</v>
      </c>
    </row>
    <row r="22" spans="2:12" hidden="1" x14ac:dyDescent="0.3">
      <c r="B22" s="291">
        <v>13400</v>
      </c>
      <c r="C22" s="291">
        <v>62502</v>
      </c>
      <c r="D22" s="291" t="s">
        <v>626</v>
      </c>
      <c r="E22" s="282">
        <v>0</v>
      </c>
      <c r="F22" s="255">
        <f t="shared" si="0"/>
        <v>0</v>
      </c>
      <c r="H22" s="48">
        <f>IFERROR(VLOOKUP(B22&amp;C22,'C6'!$A$1:$Y$10000,5,FALSE),0)</f>
        <v>0</v>
      </c>
      <c r="I22" s="48">
        <f>IFERROR(VLOOKUP(B22&amp;C22,'C6'!$A$1:$Y$10000,6,FALSE),0)</f>
        <v>0</v>
      </c>
      <c r="J22" s="48">
        <f>IFERROR(VLOOKUP(B22&amp;C22,'C6'!$A$1:$Y$10000,7,FALSE),0)</f>
        <v>0</v>
      </c>
      <c r="K22" s="48">
        <f>IFERROR(VLOOKUP(B22&amp;C22,'C6'!$A$1:$Y$10000,8,FALSE),0)</f>
        <v>0</v>
      </c>
      <c r="L22" s="119">
        <f t="shared" si="1"/>
        <v>0</v>
      </c>
    </row>
    <row r="23" spans="2:12" hidden="1" x14ac:dyDescent="0.3">
      <c r="B23" s="291">
        <v>13400</v>
      </c>
      <c r="C23" s="291">
        <v>60905</v>
      </c>
      <c r="D23" s="291" t="s">
        <v>363</v>
      </c>
      <c r="E23" s="282">
        <v>0</v>
      </c>
      <c r="F23" s="255">
        <f t="shared" si="0"/>
        <v>0</v>
      </c>
      <c r="H23" s="48">
        <f>IFERROR(VLOOKUP(B23&amp;C23,'C6'!$A$1:$Y$10000,5,FALSE),0)</f>
        <v>0</v>
      </c>
      <c r="I23" s="48">
        <f>IFERROR(VLOOKUP(B23&amp;C23,'C6'!$A$1:$Y$10000,6,FALSE),0)</f>
        <v>4522.16</v>
      </c>
      <c r="J23" s="48">
        <f>IFERROR(VLOOKUP(B23&amp;C23,'C6'!$A$1:$Y$10000,7,FALSE),0)</f>
        <v>4522.16</v>
      </c>
      <c r="K23" s="48">
        <f>IFERROR(VLOOKUP(B23&amp;C23,'C6'!$A$1:$Y$10000,8,FALSE),0)</f>
        <v>4522.16</v>
      </c>
      <c r="L23" s="119">
        <f t="shared" si="1"/>
        <v>0</v>
      </c>
    </row>
    <row r="24" spans="2:12" x14ac:dyDescent="0.3">
      <c r="B24" s="291">
        <v>13400</v>
      </c>
      <c r="C24" s="291">
        <v>60906</v>
      </c>
      <c r="D24" s="291" t="s">
        <v>627</v>
      </c>
      <c r="E24" s="282">
        <v>4800</v>
      </c>
      <c r="F24" s="255">
        <f t="shared" si="0"/>
        <v>1</v>
      </c>
      <c r="H24" s="48">
        <f>IFERROR(VLOOKUP(B24&amp;C24,'C6'!$A$1:$Y$10000,5,FALSE),0)</f>
        <v>4800</v>
      </c>
      <c r="I24" s="48">
        <f>IFERROR(VLOOKUP(B24&amp;C24,'C6'!$A$1:$Y$10000,6,FALSE),0)</f>
        <v>4800</v>
      </c>
      <c r="J24" s="48">
        <f>IFERROR(VLOOKUP(B24&amp;C24,'C6'!$A$1:$Y$10000,7,FALSE),0)</f>
        <v>0</v>
      </c>
      <c r="K24" s="48">
        <f>IFERROR(VLOOKUP(B24&amp;C24,'C6'!$A$1:$Y$10000,8,FALSE),0)</f>
        <v>0</v>
      </c>
      <c r="L24" s="119">
        <f t="shared" si="1"/>
        <v>0</v>
      </c>
    </row>
    <row r="25" spans="2:12" x14ac:dyDescent="0.3">
      <c r="B25" s="291">
        <v>13400</v>
      </c>
      <c r="C25" s="291">
        <v>62300</v>
      </c>
      <c r="D25" s="291" t="s">
        <v>1083</v>
      </c>
      <c r="E25" s="282">
        <v>15000</v>
      </c>
      <c r="F25" s="255">
        <f t="shared" si="0"/>
        <v>1</v>
      </c>
      <c r="H25" s="48">
        <f>IFERROR(VLOOKUP(B25&amp;C25,'C6'!$A$1:$Y$10000,5,FALSE),0)</f>
        <v>0</v>
      </c>
      <c r="I25" s="48">
        <f>IFERROR(VLOOKUP(B25&amp;C25,'C6'!$A$1:$Y$10000,6,FALSE),0)</f>
        <v>0</v>
      </c>
      <c r="J25" s="48">
        <f>IFERROR(VLOOKUP(B25&amp;C25,'C6'!$A$1:$Y$10000,7,FALSE),0)</f>
        <v>0</v>
      </c>
      <c r="K25" s="48">
        <f>IFERROR(VLOOKUP(B25&amp;C25,'C6'!$A$1:$Y$10000,8,FALSE),0)</f>
        <v>0</v>
      </c>
      <c r="L25" s="102">
        <f t="shared" si="1"/>
        <v>15000</v>
      </c>
    </row>
    <row r="26" spans="2:12" x14ac:dyDescent="0.3">
      <c r="B26" s="291">
        <v>13400</v>
      </c>
      <c r="C26" s="291">
        <v>62500</v>
      </c>
      <c r="D26" s="291" t="s">
        <v>1350</v>
      </c>
      <c r="E26" s="282">
        <v>4000</v>
      </c>
      <c r="F26" s="255">
        <f t="shared" si="0"/>
        <v>1</v>
      </c>
      <c r="H26" s="48">
        <f>IFERROR(VLOOKUP(B26&amp;C26,'C6'!$A$1:$Y$10000,5,FALSE),0)</f>
        <v>0</v>
      </c>
      <c r="I26" s="48">
        <f>IFERROR(VLOOKUP(B26&amp;C26,'C6'!$A$1:$Y$10000,6,FALSE),0)</f>
        <v>2904</v>
      </c>
      <c r="J26" s="48">
        <f>IFERROR(VLOOKUP(B26&amp;C26,'C6'!$A$1:$Y$10000,7,FALSE),0)</f>
        <v>2904</v>
      </c>
      <c r="K26" s="48">
        <f>IFERROR(VLOOKUP(B26&amp;C26,'C6'!$A$1:$Y$10000,8,FALSE),0)</f>
        <v>2904</v>
      </c>
      <c r="L26" s="102">
        <f t="shared" si="1"/>
        <v>4000</v>
      </c>
    </row>
    <row r="27" spans="2:12" hidden="1" x14ac:dyDescent="0.3">
      <c r="B27" s="291">
        <v>13600</v>
      </c>
      <c r="C27" s="291">
        <v>63300</v>
      </c>
      <c r="D27" s="291" t="s">
        <v>628</v>
      </c>
      <c r="E27" s="282">
        <v>0</v>
      </c>
      <c r="F27" s="255">
        <f t="shared" si="0"/>
        <v>0</v>
      </c>
      <c r="H27" s="48">
        <f>IFERROR(VLOOKUP(B27&amp;C27,'C6'!$A$1:$Y$10000,5,FALSE),0)</f>
        <v>0</v>
      </c>
      <c r="I27" s="48">
        <f>IFERROR(VLOOKUP(B27&amp;C27,'C6'!$A$1:$Y$10000,6,FALSE),0)</f>
        <v>7042.68</v>
      </c>
      <c r="J27" s="48">
        <f>IFERROR(VLOOKUP(B27&amp;C27,'C6'!$A$1:$Y$10000,7,FALSE),0)</f>
        <v>9982.5</v>
      </c>
      <c r="K27" s="48">
        <f>IFERROR(VLOOKUP(B27&amp;C27,'C6'!$A$1:$Y$10000,8,FALSE),0)</f>
        <v>9982.5</v>
      </c>
      <c r="L27" s="102">
        <f t="shared" si="1"/>
        <v>0</v>
      </c>
    </row>
    <row r="28" spans="2:12" hidden="1" x14ac:dyDescent="0.3">
      <c r="B28" s="291">
        <v>13600</v>
      </c>
      <c r="C28" s="291">
        <v>63301</v>
      </c>
      <c r="D28" s="291" t="s">
        <v>629</v>
      </c>
      <c r="E28" s="282">
        <v>0</v>
      </c>
      <c r="F28" s="255">
        <f t="shared" si="0"/>
        <v>0</v>
      </c>
      <c r="H28" s="48">
        <f>IFERROR(VLOOKUP(B28&amp;C28,'C6'!$A$1:$Y$10000,5,FALSE),0)</f>
        <v>0</v>
      </c>
      <c r="I28" s="48">
        <f>IFERROR(VLOOKUP(B28&amp;C28,'C6'!$A$1:$Y$10000,6,FALSE),0)</f>
        <v>6655</v>
      </c>
      <c r="J28" s="48">
        <f>IFERROR(VLOOKUP(B28&amp;C28,'C6'!$A$1:$Y$10000,7,FALSE),0)</f>
        <v>6655</v>
      </c>
      <c r="K28" s="48">
        <f>IFERROR(VLOOKUP(B28&amp;C28,'C6'!$A$1:$Y$10000,8,FALSE),0)</f>
        <v>6655</v>
      </c>
      <c r="L28" s="102">
        <f t="shared" si="1"/>
        <v>0</v>
      </c>
    </row>
    <row r="29" spans="2:12" x14ac:dyDescent="0.3">
      <c r="B29" s="291">
        <v>15000</v>
      </c>
      <c r="C29" s="291">
        <v>60900</v>
      </c>
      <c r="D29" s="291" t="s">
        <v>958</v>
      </c>
      <c r="E29" s="282">
        <v>30000</v>
      </c>
      <c r="F29" s="255">
        <f t="shared" si="0"/>
        <v>1</v>
      </c>
      <c r="G29" t="s">
        <v>959</v>
      </c>
      <c r="H29" s="48">
        <f>IFERROR(VLOOKUP(B29&amp;C29,'C6'!$A$1:$Y$10000,5,FALSE),0)</f>
        <v>0</v>
      </c>
      <c r="I29" s="48">
        <f>IFERROR(VLOOKUP(B29&amp;C29,'C6'!$A$1:$Y$10000,6,FALSE),0)</f>
        <v>0</v>
      </c>
      <c r="J29" s="48">
        <f>IFERROR(VLOOKUP(B29&amp;C29,'C6'!$A$1:$Y$10000,7,FALSE),0)</f>
        <v>0</v>
      </c>
      <c r="K29" s="48">
        <f>IFERROR(VLOOKUP(B29&amp;C29,'C6'!$A$1:$Y$10000,8,FALSE),0)</f>
        <v>0</v>
      </c>
      <c r="L29" s="102">
        <f t="shared" si="1"/>
        <v>30000</v>
      </c>
    </row>
    <row r="30" spans="2:12" x14ac:dyDescent="0.3">
      <c r="B30" s="291">
        <v>15100</v>
      </c>
      <c r="C30" s="291">
        <v>60900</v>
      </c>
      <c r="D30" s="291" t="s">
        <v>630</v>
      </c>
      <c r="E30" s="282">
        <f>29100-27.67</f>
        <v>29072.33</v>
      </c>
      <c r="F30" s="255">
        <f t="shared" si="0"/>
        <v>1</v>
      </c>
      <c r="H30" s="48">
        <f>IFERROR(VLOOKUP(B30&amp;C30,'C6'!$A$1:$Y$10000,5,FALSE),0)</f>
        <v>0</v>
      </c>
      <c r="I30" s="48">
        <f>IFERROR(VLOOKUP(B30&amp;C30,'C6'!$A$1:$Y$10000,6,FALSE),0)</f>
        <v>26165.1</v>
      </c>
      <c r="J30" s="48">
        <f>IFERROR(VLOOKUP(B30&amp;C30,'C6'!$A$1:$Y$10000,7,FALSE),0)</f>
        <v>29072.33</v>
      </c>
      <c r="K30" s="48">
        <f>IFERROR(VLOOKUP(B30&amp;C30,'C6'!$A$1:$Y$10000,8,FALSE),0)</f>
        <v>0</v>
      </c>
      <c r="L30" s="119">
        <f t="shared" si="1"/>
        <v>29072.33</v>
      </c>
    </row>
    <row r="31" spans="2:12" x14ac:dyDescent="0.3">
      <c r="B31" s="291">
        <v>15100</v>
      </c>
      <c r="C31" s="291">
        <v>61900</v>
      </c>
      <c r="D31" s="291" t="s">
        <v>631</v>
      </c>
      <c r="E31" s="282">
        <v>1306.5999999999999</v>
      </c>
      <c r="F31" s="255">
        <f t="shared" si="0"/>
        <v>1</v>
      </c>
      <c r="H31" s="48">
        <f>IFERROR(VLOOKUP(B31&amp;C31,'C6'!$A$1:$Y$10000,5,FALSE),0)</f>
        <v>0</v>
      </c>
      <c r="I31" s="48">
        <f>IFERROR(VLOOKUP(B31&amp;C31,'C6'!$A$1:$Y$10000,6,FALSE),0)</f>
        <v>7860.99</v>
      </c>
      <c r="J31" s="48">
        <f>IFERROR(VLOOKUP(B31&amp;C31,'C6'!$A$1:$Y$10000,7,FALSE),0)</f>
        <v>51412.9</v>
      </c>
      <c r="K31" s="48">
        <f>IFERROR(VLOOKUP(B31&amp;C31,'C6'!$A$1:$Y$10000,8,FALSE),0)</f>
        <v>50106.1</v>
      </c>
      <c r="L31" s="119">
        <f t="shared" si="1"/>
        <v>1306.5999999999999</v>
      </c>
    </row>
    <row r="32" spans="2:12" hidden="1" x14ac:dyDescent="0.3">
      <c r="B32" s="291">
        <v>15100</v>
      </c>
      <c r="C32" s="291">
        <v>62500</v>
      </c>
      <c r="D32" s="291" t="s">
        <v>632</v>
      </c>
      <c r="E32" s="282">
        <v>0</v>
      </c>
      <c r="F32" s="255">
        <f t="shared" si="0"/>
        <v>0</v>
      </c>
      <c r="H32" s="48">
        <f>IFERROR(VLOOKUP(B32&amp;C32,'C6'!$A$1:$Y$10000,5,FALSE),0)</f>
        <v>0</v>
      </c>
      <c r="I32" s="48">
        <f>IFERROR(VLOOKUP(B32&amp;C32,'C6'!$A$1:$Y$10000,6,FALSE),0)</f>
        <v>122182.46</v>
      </c>
      <c r="J32" s="48">
        <f>IFERROR(VLOOKUP(B32&amp;C32,'C6'!$A$1:$Y$10000,7,FALSE),0)</f>
        <v>329.7</v>
      </c>
      <c r="K32" s="48">
        <f>IFERROR(VLOOKUP(B32&amp;C32,'C6'!$A$1:$Y$10000,8,FALSE),0)</f>
        <v>329.7</v>
      </c>
      <c r="L32" s="119">
        <f t="shared" si="1"/>
        <v>0</v>
      </c>
    </row>
    <row r="33" spans="2:12" hidden="1" x14ac:dyDescent="0.3">
      <c r="B33" s="291">
        <v>15320</v>
      </c>
      <c r="C33" s="291">
        <v>61901</v>
      </c>
      <c r="D33" s="291" t="s">
        <v>633</v>
      </c>
      <c r="E33" s="282">
        <v>0</v>
      </c>
      <c r="F33" s="255">
        <f t="shared" si="0"/>
        <v>0</v>
      </c>
      <c r="H33" s="48">
        <f>IFERROR(VLOOKUP(B33&amp;C33,'C6'!$A$1:$Y$10000,5,FALSE),0)</f>
        <v>0</v>
      </c>
      <c r="I33" s="48">
        <f>IFERROR(VLOOKUP(B33&amp;C33,'C6'!$A$1:$Y$10000,6,FALSE),0)</f>
        <v>21852.77</v>
      </c>
      <c r="J33" s="48">
        <f>IFERROR(VLOOKUP(B33&amp;C33,'C6'!$A$1:$Y$10000,7,FALSE),0)</f>
        <v>21852.77</v>
      </c>
      <c r="K33" s="48">
        <f>IFERROR(VLOOKUP(B33&amp;C33,'C6'!$A$1:$Y$10000,8,FALSE),0)</f>
        <v>21852.77</v>
      </c>
      <c r="L33" s="119">
        <f t="shared" si="1"/>
        <v>0</v>
      </c>
    </row>
    <row r="34" spans="2:12" hidden="1" x14ac:dyDescent="0.3">
      <c r="B34" s="291">
        <v>15320</v>
      </c>
      <c r="C34" s="291">
        <v>61904</v>
      </c>
      <c r="D34" s="291" t="s">
        <v>634</v>
      </c>
      <c r="E34" s="282">
        <v>0</v>
      </c>
      <c r="F34" s="255">
        <f t="shared" si="0"/>
        <v>0</v>
      </c>
      <c r="H34" s="48">
        <f>IFERROR(VLOOKUP(B34&amp;C34,'C6'!$A$1:$Y$10000,5,FALSE),0)</f>
        <v>0</v>
      </c>
      <c r="I34" s="48">
        <f>IFERROR(VLOOKUP(B34&amp;C34,'C6'!$A$1:$Y$10000,6,FALSE),0)</f>
        <v>618878.38</v>
      </c>
      <c r="J34" s="48">
        <f>IFERROR(VLOOKUP(B34&amp;C34,'C6'!$A$1:$Y$10000,7,FALSE),0)</f>
        <v>14036</v>
      </c>
      <c r="K34" s="48">
        <f>IFERROR(VLOOKUP(B34&amp;C34,'C6'!$A$1:$Y$10000,8,FALSE),0)</f>
        <v>0</v>
      </c>
      <c r="L34" s="119">
        <f t="shared" si="1"/>
        <v>0</v>
      </c>
    </row>
    <row r="35" spans="2:12" hidden="1" x14ac:dyDescent="0.3">
      <c r="B35" s="291">
        <v>15320</v>
      </c>
      <c r="C35" s="291">
        <v>61905</v>
      </c>
      <c r="D35" s="291" t="s">
        <v>635</v>
      </c>
      <c r="E35" s="282">
        <v>0</v>
      </c>
      <c r="F35" s="255">
        <f t="shared" si="0"/>
        <v>0</v>
      </c>
      <c r="H35" s="48">
        <f>IFERROR(VLOOKUP(B35&amp;C35,'C6'!$A$1:$Y$10000,5,FALSE),0)</f>
        <v>0</v>
      </c>
      <c r="I35" s="48">
        <f>IFERROR(VLOOKUP(B35&amp;C35,'C6'!$A$1:$Y$10000,6,FALSE),0)</f>
        <v>3630</v>
      </c>
      <c r="J35" s="48">
        <f>IFERROR(VLOOKUP(B35&amp;C35,'C6'!$A$1:$Y$10000,7,FALSE),0)</f>
        <v>10164.01</v>
      </c>
      <c r="K35" s="48">
        <f>IFERROR(VLOOKUP(B35&amp;C35,'C6'!$A$1:$Y$10000,8,FALSE),0)</f>
        <v>4986.17</v>
      </c>
      <c r="L35" s="119">
        <f t="shared" si="1"/>
        <v>0</v>
      </c>
    </row>
    <row r="36" spans="2:12" x14ac:dyDescent="0.3">
      <c r="B36" s="291">
        <v>15320</v>
      </c>
      <c r="C36" s="291">
        <v>61906</v>
      </c>
      <c r="D36" s="291" t="s">
        <v>636</v>
      </c>
      <c r="E36" s="282">
        <v>4338.01</v>
      </c>
      <c r="F36" s="255">
        <f t="shared" si="0"/>
        <v>1</v>
      </c>
      <c r="G36" s="90" t="s">
        <v>948</v>
      </c>
      <c r="H36" s="48">
        <f>IFERROR(VLOOKUP(B36&amp;C36,'C6'!$A$1:$Y$10000,5,FALSE),0)</f>
        <v>0</v>
      </c>
      <c r="I36" s="48">
        <f>IFERROR(VLOOKUP(B36&amp;C36,'C6'!$A$1:$Y$10000,6,FALSE),0)</f>
        <v>13014</v>
      </c>
      <c r="J36" s="48">
        <f>IFERROR(VLOOKUP(B36&amp;C36,'C6'!$A$1:$Y$10000,7,FALSE),0)</f>
        <v>0</v>
      </c>
      <c r="K36" s="48">
        <f>IFERROR(VLOOKUP(B36&amp;C36,'C6'!$A$1:$Y$10000,8,FALSE),0)</f>
        <v>0</v>
      </c>
      <c r="L36" s="102">
        <f t="shared" si="1"/>
        <v>4338.01</v>
      </c>
    </row>
    <row r="37" spans="2:12" hidden="1" x14ac:dyDescent="0.3">
      <c r="B37" s="291">
        <v>15320</v>
      </c>
      <c r="C37" s="291">
        <v>61908</v>
      </c>
      <c r="D37" s="291" t="s">
        <v>364</v>
      </c>
      <c r="E37" s="282">
        <v>0</v>
      </c>
      <c r="F37" s="255">
        <f t="shared" si="0"/>
        <v>0</v>
      </c>
      <c r="H37" s="48">
        <f>IFERROR(VLOOKUP(B37&amp;C37,'C6'!$A$1:$Y$10000,5,FALSE),0)</f>
        <v>38823.550000000003</v>
      </c>
      <c r="I37" s="48">
        <f>IFERROR(VLOOKUP(B37&amp;C37,'C6'!$A$1:$Y$10000,6,FALSE),0)</f>
        <v>47101.79</v>
      </c>
      <c r="J37" s="48">
        <f>IFERROR(VLOOKUP(B37&amp;C37,'C6'!$A$1:$Y$10000,7,FALSE),0)</f>
        <v>0</v>
      </c>
      <c r="K37" s="48">
        <f>IFERROR(VLOOKUP(B37&amp;C37,'C6'!$A$1:$Y$10000,8,FALSE),0)</f>
        <v>0</v>
      </c>
      <c r="L37" s="119">
        <f t="shared" si="1"/>
        <v>-38823.550000000003</v>
      </c>
    </row>
    <row r="38" spans="2:12" hidden="1" x14ac:dyDescent="0.3">
      <c r="B38" s="291">
        <v>15320</v>
      </c>
      <c r="C38" s="291">
        <v>61909</v>
      </c>
      <c r="D38" s="291" t="s">
        <v>637</v>
      </c>
      <c r="E38" s="282">
        <v>0</v>
      </c>
      <c r="F38" s="255">
        <f t="shared" si="0"/>
        <v>0</v>
      </c>
      <c r="H38" s="48">
        <f>IFERROR(VLOOKUP(B38&amp;C38,'C6'!$A$1:$Y$10000,5,FALSE),0)</f>
        <v>9600</v>
      </c>
      <c r="I38" s="48">
        <f>IFERROR(VLOOKUP(B38&amp;C38,'C6'!$A$1:$Y$10000,6,FALSE),0)</f>
        <v>57998.79</v>
      </c>
      <c r="J38" s="48">
        <f>IFERROR(VLOOKUP(B38&amp;C38,'C6'!$A$1:$Y$10000,7,FALSE),0)</f>
        <v>48398.8</v>
      </c>
      <c r="K38" s="48">
        <f>IFERROR(VLOOKUP(B38&amp;C38,'C6'!$A$1:$Y$10000,8,FALSE),0)</f>
        <v>40813.97</v>
      </c>
      <c r="L38" s="119">
        <f t="shared" si="1"/>
        <v>-9600</v>
      </c>
    </row>
    <row r="39" spans="2:12" hidden="1" x14ac:dyDescent="0.3">
      <c r="B39" s="291">
        <v>15320</v>
      </c>
      <c r="C39" s="291">
        <v>61910</v>
      </c>
      <c r="D39" s="291" t="s">
        <v>638</v>
      </c>
      <c r="E39" s="282">
        <v>0</v>
      </c>
      <c r="F39" s="255">
        <f t="shared" si="0"/>
        <v>0</v>
      </c>
      <c r="H39" s="48">
        <f>IFERROR(VLOOKUP(B39&amp;C39,'C6'!$A$1:$Y$10000,5,FALSE),0)</f>
        <v>8000</v>
      </c>
      <c r="I39" s="48">
        <f>IFERROR(VLOOKUP(B39&amp;C39,'C6'!$A$1:$Y$10000,6,FALSE),0)</f>
        <v>14534</v>
      </c>
      <c r="J39" s="48">
        <f>IFERROR(VLOOKUP(B39&amp;C39,'C6'!$A$1:$Y$10000,7,FALSE),0)</f>
        <v>0</v>
      </c>
      <c r="K39" s="48">
        <f>IFERROR(VLOOKUP(B39&amp;C39,'C6'!$A$1:$Y$10000,8,FALSE),0)</f>
        <v>0</v>
      </c>
      <c r="L39" s="119">
        <f t="shared" si="1"/>
        <v>-8000</v>
      </c>
    </row>
    <row r="40" spans="2:12" hidden="1" x14ac:dyDescent="0.3">
      <c r="B40" s="291">
        <v>15320</v>
      </c>
      <c r="C40" s="291">
        <v>62500</v>
      </c>
      <c r="D40" s="291" t="s">
        <v>639</v>
      </c>
      <c r="E40" s="282">
        <v>0</v>
      </c>
      <c r="F40" s="255">
        <f t="shared" si="0"/>
        <v>0</v>
      </c>
      <c r="H40" s="48">
        <f>IFERROR(VLOOKUP(B40&amp;C40,'C6'!$A$1:$Y$10000,5,FALSE),0)</f>
        <v>0</v>
      </c>
      <c r="I40" s="48">
        <f>IFERROR(VLOOKUP(B40&amp;C40,'C6'!$A$1:$Y$10000,6,FALSE),0)</f>
        <v>17282.93</v>
      </c>
      <c r="J40" s="48">
        <f>IFERROR(VLOOKUP(B40&amp;C40,'C6'!$A$1:$Y$10000,7,FALSE),0)</f>
        <v>17282.43</v>
      </c>
      <c r="K40" s="48">
        <f>IFERROR(VLOOKUP(B40&amp;C40,'C6'!$A$1:$Y$10000,8,FALSE),0)</f>
        <v>17282.43</v>
      </c>
      <c r="L40" s="119">
        <f t="shared" si="1"/>
        <v>0</v>
      </c>
    </row>
    <row r="41" spans="2:12" hidden="1" x14ac:dyDescent="0.3">
      <c r="B41" s="291">
        <v>15320</v>
      </c>
      <c r="C41" s="291">
        <v>62502</v>
      </c>
      <c r="D41" s="291" t="s">
        <v>640</v>
      </c>
      <c r="E41" s="282">
        <v>0</v>
      </c>
      <c r="F41" s="255">
        <f t="shared" si="0"/>
        <v>0</v>
      </c>
      <c r="H41" s="48">
        <f>IFERROR(VLOOKUP(B41&amp;C41,'C6'!$A$1:$Y$10000,5,FALSE),0)</f>
        <v>0</v>
      </c>
      <c r="I41" s="48">
        <f>IFERROR(VLOOKUP(B41&amp;C41,'C6'!$A$1:$Y$10000,6,FALSE),0)</f>
        <v>18131.55</v>
      </c>
      <c r="J41" s="48">
        <f>IFERROR(VLOOKUP(B41&amp;C41,'C6'!$A$1:$Y$10000,7,FALSE),0)</f>
        <v>0</v>
      </c>
      <c r="K41" s="48">
        <f>IFERROR(VLOOKUP(B41&amp;C41,'C6'!$A$1:$Y$10000,8,FALSE),0)</f>
        <v>0</v>
      </c>
      <c r="L41" s="119">
        <f t="shared" si="1"/>
        <v>0</v>
      </c>
    </row>
    <row r="42" spans="2:12" x14ac:dyDescent="0.3">
      <c r="B42" s="291">
        <v>15320</v>
      </c>
      <c r="C42" s="291">
        <v>60901</v>
      </c>
      <c r="D42" s="291" t="s">
        <v>105</v>
      </c>
      <c r="E42" s="282">
        <v>1000</v>
      </c>
      <c r="F42" s="255">
        <f t="shared" si="0"/>
        <v>1</v>
      </c>
      <c r="H42" s="48">
        <f>IFERROR(VLOOKUP(B42&amp;C42,'C6'!$A$1:$Y$10000,5,FALSE),0)</f>
        <v>1000</v>
      </c>
      <c r="I42" s="48">
        <f>IFERROR(VLOOKUP(B42&amp;C42,'C6'!$A$1:$Y$10000,6,FALSE),0)</f>
        <v>1000</v>
      </c>
      <c r="J42" s="48">
        <f>IFERROR(VLOOKUP(B42&amp;C42,'C6'!$A$1:$Y$10000,7,FALSE),0)</f>
        <v>0</v>
      </c>
      <c r="K42" s="48">
        <f>IFERROR(VLOOKUP(B42&amp;C42,'C6'!$A$1:$Y$10000,8,FALSE),0)</f>
        <v>0</v>
      </c>
      <c r="L42" s="119">
        <f t="shared" si="1"/>
        <v>0</v>
      </c>
    </row>
    <row r="43" spans="2:12" x14ac:dyDescent="0.3">
      <c r="B43" s="291">
        <v>15320</v>
      </c>
      <c r="C43" s="291">
        <v>61900</v>
      </c>
      <c r="D43" s="291" t="s">
        <v>87</v>
      </c>
      <c r="E43" s="282">
        <v>28000</v>
      </c>
      <c r="F43" s="255">
        <f t="shared" si="0"/>
        <v>1</v>
      </c>
      <c r="H43" s="48">
        <f>IFERROR(VLOOKUP(B43&amp;C43,'C6'!$A$1:$Y$10000,5,FALSE),0)</f>
        <v>28000</v>
      </c>
      <c r="I43" s="48">
        <f>IFERROR(VLOOKUP(B43&amp;C43,'C6'!$A$1:$Y$10000,6,FALSE),0)</f>
        <v>28000</v>
      </c>
      <c r="J43" s="48">
        <f>IFERROR(VLOOKUP(B43&amp;C43,'C6'!$A$1:$Y$10000,7,FALSE),0)</f>
        <v>15598.29</v>
      </c>
      <c r="K43" s="48">
        <f>IFERROR(VLOOKUP(B43&amp;C43,'C6'!$A$1:$Y$10000,8,FALSE),0)</f>
        <v>15598.29</v>
      </c>
      <c r="L43" s="119">
        <f t="shared" si="1"/>
        <v>0</v>
      </c>
    </row>
    <row r="44" spans="2:12" hidden="1" x14ac:dyDescent="0.3">
      <c r="B44" s="291">
        <v>15320</v>
      </c>
      <c r="C44" s="291">
        <v>61902</v>
      </c>
      <c r="D44" s="291" t="s">
        <v>641</v>
      </c>
      <c r="E44" s="282">
        <v>0</v>
      </c>
      <c r="F44" s="255">
        <f t="shared" si="0"/>
        <v>0</v>
      </c>
      <c r="H44" s="48">
        <f>IFERROR(VLOOKUP(B44&amp;C44,'C6'!$A$1:$Y$10000,5,FALSE),0)</f>
        <v>0</v>
      </c>
      <c r="I44" s="48">
        <f>IFERROR(VLOOKUP(B44&amp;C44,'C6'!$A$1:$Y$10000,6,FALSE),0)</f>
        <v>17031.259999999998</v>
      </c>
      <c r="J44" s="48">
        <f>IFERROR(VLOOKUP(B44&amp;C44,'C6'!$A$1:$Y$10000,7,FALSE),0)</f>
        <v>10365.36</v>
      </c>
      <c r="K44" s="48">
        <f>IFERROR(VLOOKUP(B44&amp;C44,'C6'!$A$1:$Y$10000,8,FALSE),0)</f>
        <v>10365.36</v>
      </c>
      <c r="L44" s="119">
        <f t="shared" si="1"/>
        <v>0</v>
      </c>
    </row>
    <row r="45" spans="2:12" hidden="1" x14ac:dyDescent="0.3">
      <c r="B45" s="291">
        <v>15320</v>
      </c>
      <c r="C45" s="291">
        <v>61903</v>
      </c>
      <c r="D45" s="291" t="s">
        <v>642</v>
      </c>
      <c r="E45" s="282">
        <v>0</v>
      </c>
      <c r="F45" s="255">
        <f t="shared" si="0"/>
        <v>0</v>
      </c>
      <c r="H45" s="48">
        <f>IFERROR(VLOOKUP(B45&amp;C45,'C6'!$A$1:$Y$10000,5,FALSE),0)</f>
        <v>0</v>
      </c>
      <c r="I45" s="48">
        <f>IFERROR(VLOOKUP(B45&amp;C45,'C6'!$A$1:$Y$10000,6,FALSE),0)</f>
        <v>0</v>
      </c>
      <c r="J45" s="48">
        <f>IFERROR(VLOOKUP(B45&amp;C45,'C6'!$A$1:$Y$10000,7,FALSE),0)</f>
        <v>0</v>
      </c>
      <c r="K45" s="48">
        <f>IFERROR(VLOOKUP(B45&amp;C45,'C6'!$A$1:$Y$10000,8,FALSE),0)</f>
        <v>0</v>
      </c>
      <c r="L45" s="119">
        <f t="shared" si="1"/>
        <v>0</v>
      </c>
    </row>
    <row r="46" spans="2:12" x14ac:dyDescent="0.3">
      <c r="B46" s="291">
        <v>15320</v>
      </c>
      <c r="C46" s="291">
        <v>61911</v>
      </c>
      <c r="D46" s="291" t="s">
        <v>643</v>
      </c>
      <c r="E46" s="282">
        <v>20000</v>
      </c>
      <c r="F46" s="255">
        <f t="shared" si="0"/>
        <v>1</v>
      </c>
      <c r="H46" s="48">
        <f>IFERROR(VLOOKUP(B46&amp;C46,'C6'!$A$1:$Y$10000,5,FALSE),0)</f>
        <v>20000</v>
      </c>
      <c r="I46" s="48">
        <f>IFERROR(VLOOKUP(B46&amp;C46,'C6'!$A$1:$Y$10000,6,FALSE),0)</f>
        <v>20000</v>
      </c>
      <c r="J46" s="48">
        <f>IFERROR(VLOOKUP(B46&amp;C46,'C6'!$A$1:$Y$10000,7,FALSE),0)</f>
        <v>0</v>
      </c>
      <c r="K46" s="48">
        <f>IFERROR(VLOOKUP(B46&amp;C46,'C6'!$A$1:$Y$10000,8,FALSE),0)</f>
        <v>0</v>
      </c>
      <c r="L46" s="119">
        <f t="shared" si="1"/>
        <v>0</v>
      </c>
    </row>
    <row r="47" spans="2:12" x14ac:dyDescent="0.3">
      <c r="B47" s="291">
        <v>15320</v>
      </c>
      <c r="C47" s="291">
        <v>62300</v>
      </c>
      <c r="D47" s="291" t="s">
        <v>86</v>
      </c>
      <c r="E47" s="282">
        <v>4000</v>
      </c>
      <c r="F47" s="255">
        <f t="shared" si="0"/>
        <v>1</v>
      </c>
      <c r="H47" s="48">
        <f>IFERROR(VLOOKUP(B47&amp;C47,'C6'!$A$1:$Y$10000,5,FALSE),0)</f>
        <v>4000</v>
      </c>
      <c r="I47" s="48">
        <f>IFERROR(VLOOKUP(B47&amp;C47,'C6'!$A$1:$Y$10000,6,FALSE),0)</f>
        <v>4000</v>
      </c>
      <c r="J47" s="48">
        <f>IFERROR(VLOOKUP(B47&amp;C47,'C6'!$A$1:$Y$10000,7,FALSE),0)</f>
        <v>1237.46</v>
      </c>
      <c r="K47" s="48">
        <f>IFERROR(VLOOKUP(B47&amp;C47,'C6'!$A$1:$Y$10000,8,FALSE),0)</f>
        <v>1237.46</v>
      </c>
      <c r="L47" s="119">
        <f t="shared" si="1"/>
        <v>0</v>
      </c>
    </row>
    <row r="48" spans="2:12" s="174" customFormat="1" x14ac:dyDescent="0.3">
      <c r="B48" s="291">
        <v>15320</v>
      </c>
      <c r="C48" s="291">
        <v>62400</v>
      </c>
      <c r="D48" s="291" t="s">
        <v>1347</v>
      </c>
      <c r="E48" s="282">
        <f>222.45</f>
        <v>222.45</v>
      </c>
      <c r="F48" s="255">
        <f t="shared" si="0"/>
        <v>1</v>
      </c>
      <c r="H48" s="48"/>
      <c r="I48" s="48"/>
      <c r="J48" s="48"/>
      <c r="K48" s="48"/>
      <c r="L48" s="119"/>
    </row>
    <row r="49" spans="2:12" x14ac:dyDescent="0.3">
      <c r="B49" s="291">
        <v>15320</v>
      </c>
      <c r="C49" s="291">
        <v>62501</v>
      </c>
      <c r="D49" s="291" t="s">
        <v>163</v>
      </c>
      <c r="E49" s="282">
        <v>5000</v>
      </c>
      <c r="F49" s="255">
        <f t="shared" si="0"/>
        <v>1</v>
      </c>
      <c r="H49" s="48">
        <f>IFERROR(VLOOKUP(B49&amp;C49,'C6'!$A$1:$Y$10000,5,FALSE),0)</f>
        <v>0</v>
      </c>
      <c r="I49" s="48">
        <f>IFERROR(VLOOKUP(B49&amp;C49,'C6'!$A$1:$Y$10000,6,FALSE),0)</f>
        <v>0</v>
      </c>
      <c r="J49" s="48">
        <f>IFERROR(VLOOKUP(B49&amp;C49,'C6'!$A$1:$Y$10000,7,FALSE),0)</f>
        <v>1825.89</v>
      </c>
      <c r="K49" s="48">
        <f>IFERROR(VLOOKUP(B49&amp;C49,'C6'!$A$1:$Y$10000,8,FALSE),0)</f>
        <v>1825.89</v>
      </c>
      <c r="L49" s="102">
        <f t="shared" si="1"/>
        <v>5000</v>
      </c>
    </row>
    <row r="50" spans="2:12" hidden="1" x14ac:dyDescent="0.3">
      <c r="B50" s="291">
        <v>15320</v>
      </c>
      <c r="C50" s="291">
        <v>62505</v>
      </c>
      <c r="D50" s="291" t="s">
        <v>644</v>
      </c>
      <c r="E50" s="282">
        <v>0</v>
      </c>
      <c r="F50" s="255">
        <f t="shared" si="0"/>
        <v>0</v>
      </c>
      <c r="H50" s="48">
        <f>IFERROR(VLOOKUP(B50&amp;C50,'C6'!$A$1:$Y$10000,5,FALSE),0)</f>
        <v>5000</v>
      </c>
      <c r="I50" s="48">
        <f>IFERROR(VLOOKUP(B50&amp;C50,'C6'!$A$1:$Y$10000,6,FALSE),0)</f>
        <v>5000</v>
      </c>
      <c r="J50" s="48">
        <f>IFERROR(VLOOKUP(B50&amp;C50,'C6'!$A$1:$Y$10000,7,FALSE),0)</f>
        <v>0</v>
      </c>
      <c r="K50" s="48">
        <f>IFERROR(VLOOKUP(B50&amp;C50,'C6'!$A$1:$Y$10000,8,FALSE),0)</f>
        <v>0</v>
      </c>
      <c r="L50" s="119">
        <f t="shared" si="1"/>
        <v>-5000</v>
      </c>
    </row>
    <row r="51" spans="2:12" hidden="1" x14ac:dyDescent="0.3">
      <c r="B51" s="291">
        <v>16100</v>
      </c>
      <c r="C51" s="291">
        <v>60900</v>
      </c>
      <c r="D51" s="291" t="s">
        <v>365</v>
      </c>
      <c r="E51" s="282">
        <v>0</v>
      </c>
      <c r="F51" s="255">
        <f t="shared" si="0"/>
        <v>0</v>
      </c>
      <c r="H51" s="48">
        <f>IFERROR(VLOOKUP(B51&amp;C51,'C6'!$A$1:$Y$10000,5,FALSE),0)</f>
        <v>0</v>
      </c>
      <c r="I51" s="48">
        <f>IFERROR(VLOOKUP(B51&amp;C51,'C6'!$A$1:$Y$10000,6,FALSE),0)</f>
        <v>0</v>
      </c>
      <c r="J51" s="48">
        <f>IFERROR(VLOOKUP(B51&amp;C51,'C6'!$A$1:$Y$10000,7,FALSE),0)</f>
        <v>0</v>
      </c>
      <c r="K51" s="48">
        <f>IFERROR(VLOOKUP(B51&amp;C51,'C6'!$A$1:$Y$10000,8,FALSE),0)</f>
        <v>0</v>
      </c>
      <c r="L51" s="119">
        <f t="shared" si="1"/>
        <v>0</v>
      </c>
    </row>
    <row r="52" spans="2:12" hidden="1" x14ac:dyDescent="0.3">
      <c r="B52" s="291">
        <v>16100</v>
      </c>
      <c r="C52" s="291">
        <v>63300</v>
      </c>
      <c r="D52" s="291" t="s">
        <v>645</v>
      </c>
      <c r="E52" s="282">
        <v>0</v>
      </c>
      <c r="F52" s="255">
        <f t="shared" si="0"/>
        <v>0</v>
      </c>
      <c r="H52" s="48">
        <f>IFERROR(VLOOKUP(B52&amp;C52,'C6'!$A$1:$Y$10000,5,FALSE),0)</f>
        <v>5200</v>
      </c>
      <c r="I52" s="48">
        <f>IFERROR(VLOOKUP(B52&amp;C52,'C6'!$A$1:$Y$10000,6,FALSE),0)</f>
        <v>5200</v>
      </c>
      <c r="J52" s="48">
        <f>IFERROR(VLOOKUP(B52&amp;C52,'C6'!$A$1:$Y$10000,7,FALSE),0)</f>
        <v>0</v>
      </c>
      <c r="K52" s="48">
        <f>IFERROR(VLOOKUP(B52&amp;C52,'C6'!$A$1:$Y$10000,8,FALSE),0)</f>
        <v>0</v>
      </c>
      <c r="L52" s="119">
        <f t="shared" si="1"/>
        <v>-5200</v>
      </c>
    </row>
    <row r="53" spans="2:12" hidden="1" x14ac:dyDescent="0.3">
      <c r="B53" s="291">
        <v>16210</v>
      </c>
      <c r="C53" s="291">
        <v>62500</v>
      </c>
      <c r="D53" s="291" t="s">
        <v>646</v>
      </c>
      <c r="E53" s="282">
        <v>0</v>
      </c>
      <c r="F53" s="255">
        <f t="shared" si="0"/>
        <v>0</v>
      </c>
      <c r="H53" s="48">
        <f>IFERROR(VLOOKUP(B53&amp;C53,'C6'!$A$1:$Y$10000,5,FALSE),0)</f>
        <v>0</v>
      </c>
      <c r="I53" s="48">
        <f>IFERROR(VLOOKUP(B53&amp;C53,'C6'!$A$1:$Y$10000,6,FALSE),0)</f>
        <v>2299</v>
      </c>
      <c r="J53" s="48">
        <f>IFERROR(VLOOKUP(B53&amp;C53,'C6'!$A$1:$Y$10000,7,FALSE),0)</f>
        <v>2299</v>
      </c>
      <c r="K53" s="48">
        <f>IFERROR(VLOOKUP(B53&amp;C53,'C6'!$A$1:$Y$10000,8,FALSE),0)</f>
        <v>2299</v>
      </c>
      <c r="L53" s="119">
        <f t="shared" si="1"/>
        <v>0</v>
      </c>
    </row>
    <row r="54" spans="2:12" hidden="1" x14ac:dyDescent="0.3">
      <c r="B54" s="291">
        <v>16210</v>
      </c>
      <c r="C54" s="291">
        <v>62501</v>
      </c>
      <c r="D54" s="291" t="s">
        <v>647</v>
      </c>
      <c r="E54" s="282">
        <v>0</v>
      </c>
      <c r="F54" s="255">
        <f t="shared" si="0"/>
        <v>0</v>
      </c>
      <c r="H54" s="48">
        <f>IFERROR(VLOOKUP(B54&amp;C54,'C6'!$A$1:$Y$10000,5,FALSE),0)</f>
        <v>0</v>
      </c>
      <c r="I54" s="48">
        <f>IFERROR(VLOOKUP(B54&amp;C54,'C6'!$A$1:$Y$10000,6,FALSE),0)</f>
        <v>1149.5</v>
      </c>
      <c r="J54" s="48">
        <f>IFERROR(VLOOKUP(B54&amp;C54,'C6'!$A$1:$Y$10000,7,FALSE),0)</f>
        <v>1149.49</v>
      </c>
      <c r="K54" s="48">
        <f>IFERROR(VLOOKUP(B54&amp;C54,'C6'!$A$1:$Y$10000,8,FALSE),0)</f>
        <v>1149.49</v>
      </c>
      <c r="L54" s="119">
        <f t="shared" si="1"/>
        <v>0</v>
      </c>
    </row>
    <row r="55" spans="2:12" x14ac:dyDescent="0.3">
      <c r="B55" s="291">
        <v>16300</v>
      </c>
      <c r="C55" s="291">
        <v>63300</v>
      </c>
      <c r="D55" s="291" t="s">
        <v>164</v>
      </c>
      <c r="E55" s="282">
        <v>2000</v>
      </c>
      <c r="F55" s="255">
        <f t="shared" si="0"/>
        <v>1</v>
      </c>
      <c r="H55" s="48">
        <f>IFERROR(VLOOKUP(B55&amp;C55,'C6'!$A$1:$Y$10000,5,FALSE),0)</f>
        <v>2000</v>
      </c>
      <c r="I55" s="48">
        <f>IFERROR(VLOOKUP(B55&amp;C55,'C6'!$A$1:$Y$10000,6,FALSE),0)</f>
        <v>2000</v>
      </c>
      <c r="J55" s="48">
        <f>IFERROR(VLOOKUP(B55&amp;C55,'C6'!$A$1:$Y$10000,7,FALSE),0)</f>
        <v>0</v>
      </c>
      <c r="K55" s="48">
        <f>IFERROR(VLOOKUP(B55&amp;C55,'C6'!$A$1:$Y$10000,8,FALSE),0)</f>
        <v>0</v>
      </c>
      <c r="L55" s="119">
        <f t="shared" si="1"/>
        <v>0</v>
      </c>
    </row>
    <row r="56" spans="2:12" hidden="1" x14ac:dyDescent="0.3">
      <c r="B56" s="291">
        <v>16500</v>
      </c>
      <c r="C56" s="291">
        <v>63306</v>
      </c>
      <c r="D56" s="291" t="s">
        <v>648</v>
      </c>
      <c r="E56" s="282">
        <v>0</v>
      </c>
      <c r="F56" s="255">
        <f t="shared" si="0"/>
        <v>0</v>
      </c>
      <c r="H56" s="48">
        <f>IFERROR(VLOOKUP(B56&amp;C56,'C6'!$A$1:$Y$10000,5,FALSE),0)</f>
        <v>0</v>
      </c>
      <c r="I56" s="48">
        <f>IFERROR(VLOOKUP(B56&amp;C56,'C6'!$A$1:$Y$10000,6,FALSE),0)</f>
        <v>14399</v>
      </c>
      <c r="J56" s="48">
        <f>IFERROR(VLOOKUP(B56&amp;C56,'C6'!$A$1:$Y$10000,7,FALSE),0)</f>
        <v>13975.5</v>
      </c>
      <c r="K56" s="48">
        <f>IFERROR(VLOOKUP(B56&amp;C56,'C6'!$A$1:$Y$10000,8,FALSE),0)</f>
        <v>13975.5</v>
      </c>
      <c r="L56" s="119">
        <f t="shared" si="1"/>
        <v>0</v>
      </c>
    </row>
    <row r="57" spans="2:12" hidden="1" x14ac:dyDescent="0.3">
      <c r="B57" s="291">
        <v>16500</v>
      </c>
      <c r="C57" s="291">
        <v>63307</v>
      </c>
      <c r="D57" s="291" t="s">
        <v>649</v>
      </c>
      <c r="E57" s="282">
        <v>0</v>
      </c>
      <c r="F57" s="255">
        <f t="shared" si="0"/>
        <v>0</v>
      </c>
      <c r="H57" s="48">
        <f>IFERROR(VLOOKUP(B57&amp;C57,'C6'!$A$1:$Y$10000,5,FALSE),0)</f>
        <v>2000</v>
      </c>
      <c r="I57" s="48">
        <f>IFERROR(VLOOKUP(B57&amp;C57,'C6'!$A$1:$Y$10000,6,FALSE),0)</f>
        <v>20148.79</v>
      </c>
      <c r="J57" s="48">
        <f>IFERROR(VLOOKUP(B57&amp;C57,'C6'!$A$1:$Y$10000,7,FALSE),0)</f>
        <v>18061.669999999998</v>
      </c>
      <c r="K57" s="48">
        <f>IFERROR(VLOOKUP(B57&amp;C57,'C6'!$A$1:$Y$10000,8,FALSE),0)</f>
        <v>18061.669999999998</v>
      </c>
      <c r="L57" s="119">
        <f t="shared" si="1"/>
        <v>-2000</v>
      </c>
    </row>
    <row r="58" spans="2:12" hidden="1" x14ac:dyDescent="0.3">
      <c r="B58" s="291">
        <v>16500</v>
      </c>
      <c r="C58" s="291">
        <v>63308</v>
      </c>
      <c r="D58" s="291" t="s">
        <v>650</v>
      </c>
      <c r="E58" s="282">
        <v>0</v>
      </c>
      <c r="F58" s="255">
        <f t="shared" si="0"/>
        <v>0</v>
      </c>
      <c r="H58" s="48">
        <f>IFERROR(VLOOKUP(B58&amp;C58,'C6'!$A$1:$Y$10000,5,FALSE),0)</f>
        <v>2000</v>
      </c>
      <c r="I58" s="48">
        <f>IFERROR(VLOOKUP(B58&amp;C58,'C6'!$A$1:$Y$10000,6,FALSE),0)</f>
        <v>20148.79</v>
      </c>
      <c r="J58" s="48">
        <f>IFERROR(VLOOKUP(B58&amp;C58,'C6'!$A$1:$Y$10000,7,FALSE),0)</f>
        <v>18061.669999999998</v>
      </c>
      <c r="K58" s="48">
        <f>IFERROR(VLOOKUP(B58&amp;C58,'C6'!$A$1:$Y$10000,8,FALSE),0)</f>
        <v>18061.669999999998</v>
      </c>
      <c r="L58" s="119">
        <f t="shared" si="1"/>
        <v>-2000</v>
      </c>
    </row>
    <row r="59" spans="2:12" hidden="1" x14ac:dyDescent="0.3">
      <c r="B59" s="291">
        <v>16500</v>
      </c>
      <c r="C59" s="291">
        <v>63600</v>
      </c>
      <c r="D59" s="291" t="s">
        <v>651</v>
      </c>
      <c r="E59" s="282">
        <v>0</v>
      </c>
      <c r="F59" s="255">
        <f t="shared" si="0"/>
        <v>0</v>
      </c>
      <c r="H59" s="48">
        <f>IFERROR(VLOOKUP(B59&amp;C59,'C6'!$A$1:$Y$10000,5,FALSE),0)</f>
        <v>0</v>
      </c>
      <c r="I59" s="48">
        <f>IFERROR(VLOOKUP(B59&amp;C59,'C6'!$A$1:$Y$10000,6,FALSE),0)</f>
        <v>14407.71</v>
      </c>
      <c r="J59" s="48">
        <f>IFERROR(VLOOKUP(B59&amp;C59,'C6'!$A$1:$Y$10000,7,FALSE),0)</f>
        <v>0</v>
      </c>
      <c r="K59" s="48">
        <f>IFERROR(VLOOKUP(B59&amp;C59,'C6'!$A$1:$Y$10000,8,FALSE),0)</f>
        <v>0</v>
      </c>
      <c r="L59" s="119">
        <f t="shared" si="1"/>
        <v>0</v>
      </c>
    </row>
    <row r="60" spans="2:12" hidden="1" x14ac:dyDescent="0.3">
      <c r="B60" s="291">
        <v>16500</v>
      </c>
      <c r="C60" s="291">
        <v>64100</v>
      </c>
      <c r="D60" s="291" t="s">
        <v>652</v>
      </c>
      <c r="E60" s="282">
        <v>0</v>
      </c>
      <c r="F60" s="255">
        <f t="shared" si="0"/>
        <v>0</v>
      </c>
      <c r="H60" s="48">
        <f>IFERROR(VLOOKUP(B60&amp;C60,'C6'!$A$1:$Y$10000,5,FALSE),0)</f>
        <v>0</v>
      </c>
      <c r="I60" s="48">
        <f>IFERROR(VLOOKUP(B60&amp;C60,'C6'!$A$1:$Y$10000,6,FALSE),0)</f>
        <v>14476.44</v>
      </c>
      <c r="J60" s="48">
        <f>IFERROR(VLOOKUP(B60&amp;C60,'C6'!$A$1:$Y$10000,7,FALSE),0)</f>
        <v>18095.55</v>
      </c>
      <c r="K60" s="48">
        <f>IFERROR(VLOOKUP(B60&amp;C60,'C6'!$A$1:$Y$10000,8,FALSE),0)</f>
        <v>18095.55</v>
      </c>
      <c r="L60" s="119">
        <f t="shared" si="1"/>
        <v>0</v>
      </c>
    </row>
    <row r="61" spans="2:12" hidden="1" x14ac:dyDescent="0.3">
      <c r="B61" s="291">
        <v>16500</v>
      </c>
      <c r="C61" s="291">
        <v>64101</v>
      </c>
      <c r="D61" s="291" t="s">
        <v>653</v>
      </c>
      <c r="E61" s="282">
        <v>0</v>
      </c>
      <c r="F61" s="255">
        <f t="shared" si="0"/>
        <v>0</v>
      </c>
      <c r="H61" s="48">
        <f>IFERROR(VLOOKUP(B61&amp;C61,'C6'!$A$1:$Y$10000,5,FALSE),0)</f>
        <v>0</v>
      </c>
      <c r="I61" s="48">
        <f>IFERROR(VLOOKUP(B61&amp;C61,'C6'!$A$1:$Y$10000,6,FALSE),0)</f>
        <v>14480</v>
      </c>
      <c r="J61" s="48">
        <f>IFERROR(VLOOKUP(B61&amp;C61,'C6'!$A$1:$Y$10000,7,FALSE),0)</f>
        <v>0</v>
      </c>
      <c r="K61" s="48">
        <f>IFERROR(VLOOKUP(B61&amp;C61,'C6'!$A$1:$Y$10000,8,FALSE),0)</f>
        <v>0</v>
      </c>
      <c r="L61" s="119">
        <f t="shared" si="1"/>
        <v>0</v>
      </c>
    </row>
    <row r="62" spans="2:12" x14ac:dyDescent="0.3">
      <c r="B62" s="291">
        <v>16500</v>
      </c>
      <c r="C62" s="291">
        <v>63300</v>
      </c>
      <c r="D62" s="291" t="s">
        <v>165</v>
      </c>
      <c r="E62" s="282">
        <v>8000</v>
      </c>
      <c r="F62" s="255">
        <f t="shared" si="0"/>
        <v>1</v>
      </c>
      <c r="H62" s="48">
        <f>IFERROR(VLOOKUP(B62&amp;C62,'C6'!$A$1:$Y$10000,5,FALSE),0)</f>
        <v>8000</v>
      </c>
      <c r="I62" s="48">
        <f>IFERROR(VLOOKUP(B62&amp;C62,'C6'!$A$1:$Y$10000,6,FALSE),0)</f>
        <v>8000</v>
      </c>
      <c r="J62" s="48">
        <f>IFERROR(VLOOKUP(B62&amp;C62,'C6'!$A$1:$Y$10000,7,FALSE),0)</f>
        <v>4621.72</v>
      </c>
      <c r="K62" s="48">
        <f>IFERROR(VLOOKUP(B62&amp;C62,'C6'!$A$1:$Y$10000,8,FALSE),0)</f>
        <v>4621.72</v>
      </c>
      <c r="L62" s="119">
        <f t="shared" si="1"/>
        <v>0</v>
      </c>
    </row>
    <row r="63" spans="2:12" hidden="1" x14ac:dyDescent="0.3">
      <c r="B63" s="291">
        <v>16500</v>
      </c>
      <c r="C63" s="291">
        <v>63309</v>
      </c>
      <c r="D63" s="291" t="s">
        <v>654</v>
      </c>
      <c r="E63" s="282">
        <v>0</v>
      </c>
      <c r="F63" s="255">
        <f t="shared" si="0"/>
        <v>0</v>
      </c>
      <c r="H63" s="48">
        <f>IFERROR(VLOOKUP(B63&amp;C63,'C6'!$A$1:$Y$10000,5,FALSE),0)</f>
        <v>14000</v>
      </c>
      <c r="I63" s="48">
        <f>IFERROR(VLOOKUP(B63&amp;C63,'C6'!$A$1:$Y$10000,6,FALSE),0)</f>
        <v>28407.71</v>
      </c>
      <c r="J63" s="48">
        <f>IFERROR(VLOOKUP(B63&amp;C63,'C6'!$A$1:$Y$10000,7,FALSE),0)</f>
        <v>18009.64</v>
      </c>
      <c r="K63" s="48">
        <f>IFERROR(VLOOKUP(B63&amp;C63,'C6'!$A$1:$Y$10000,8,FALSE),0)</f>
        <v>18009.64</v>
      </c>
      <c r="L63" s="119">
        <f t="shared" si="1"/>
        <v>-14000</v>
      </c>
    </row>
    <row r="64" spans="2:12" hidden="1" x14ac:dyDescent="0.3">
      <c r="B64" s="291">
        <v>17000</v>
      </c>
      <c r="C64" s="291">
        <v>60900</v>
      </c>
      <c r="D64" s="291" t="s">
        <v>655</v>
      </c>
      <c r="E64" s="282">
        <v>0</v>
      </c>
      <c r="F64" s="255">
        <f t="shared" si="0"/>
        <v>0</v>
      </c>
      <c r="H64" s="48">
        <f>IFERROR(VLOOKUP(B64&amp;C64,'C6'!$A$1:$Y$10000,5,FALSE),0)</f>
        <v>0</v>
      </c>
      <c r="I64" s="48">
        <f>IFERROR(VLOOKUP(B64&amp;C64,'C6'!$A$1:$Y$10000,6,FALSE),0)</f>
        <v>0</v>
      </c>
      <c r="J64" s="48">
        <f>IFERROR(VLOOKUP(B64&amp;C64,'C6'!$A$1:$Y$10000,7,FALSE),0)</f>
        <v>2541</v>
      </c>
      <c r="K64" s="48">
        <f>IFERROR(VLOOKUP(B64&amp;C64,'C6'!$A$1:$Y$10000,8,FALSE),0)</f>
        <v>968</v>
      </c>
      <c r="L64" s="119">
        <f t="shared" si="1"/>
        <v>0</v>
      </c>
    </row>
    <row r="65" spans="2:12" hidden="1" x14ac:dyDescent="0.3">
      <c r="B65" s="291">
        <v>17000</v>
      </c>
      <c r="C65" s="291">
        <v>62100</v>
      </c>
      <c r="D65" s="291" t="s">
        <v>656</v>
      </c>
      <c r="E65" s="282">
        <v>0</v>
      </c>
      <c r="F65" s="255">
        <f t="shared" si="0"/>
        <v>0</v>
      </c>
      <c r="H65" s="48">
        <f>IFERROR(VLOOKUP(B65&amp;C65,'C6'!$A$1:$Y$10000,5,FALSE),0)</f>
        <v>2000</v>
      </c>
      <c r="I65" s="48">
        <f>IFERROR(VLOOKUP(B65&amp;C65,'C6'!$A$1:$Y$10000,6,FALSE),0)</f>
        <v>14352.82</v>
      </c>
      <c r="J65" s="48">
        <f>IFERROR(VLOOKUP(B65&amp;C65,'C6'!$A$1:$Y$10000,7,FALSE),0)</f>
        <v>12352.83</v>
      </c>
      <c r="K65" s="48">
        <f>IFERROR(VLOOKUP(B65&amp;C65,'C6'!$A$1:$Y$10000,8,FALSE),0)</f>
        <v>12352.83</v>
      </c>
      <c r="L65" s="119">
        <f t="shared" si="1"/>
        <v>-2000</v>
      </c>
    </row>
    <row r="66" spans="2:12" hidden="1" x14ac:dyDescent="0.3">
      <c r="B66" s="291">
        <v>17000</v>
      </c>
      <c r="C66" s="291">
        <v>62101</v>
      </c>
      <c r="D66" s="291" t="s">
        <v>657</v>
      </c>
      <c r="E66" s="282">
        <v>0</v>
      </c>
      <c r="F66" s="255">
        <f t="shared" si="0"/>
        <v>0</v>
      </c>
      <c r="H66" s="48">
        <f>IFERROR(VLOOKUP(B66&amp;C66,'C6'!$A$1:$Y$10000,5,FALSE),0)</f>
        <v>0</v>
      </c>
      <c r="I66" s="48">
        <f>IFERROR(VLOOKUP(B66&amp;C66,'C6'!$A$1:$Y$10000,6,FALSE),0)</f>
        <v>33452.870000000003</v>
      </c>
      <c r="J66" s="48">
        <f>IFERROR(VLOOKUP(B66&amp;C66,'C6'!$A$1:$Y$10000,7,FALSE),0)</f>
        <v>33452.870000000003</v>
      </c>
      <c r="K66" s="48">
        <f>IFERROR(VLOOKUP(B66&amp;C66,'C6'!$A$1:$Y$10000,8,FALSE),0)</f>
        <v>33452.870000000003</v>
      </c>
      <c r="L66" s="119">
        <f t="shared" si="1"/>
        <v>0</v>
      </c>
    </row>
    <row r="67" spans="2:12" x14ac:dyDescent="0.3">
      <c r="B67" s="291">
        <v>17000</v>
      </c>
      <c r="C67" s="291">
        <v>62102</v>
      </c>
      <c r="D67" s="291" t="s">
        <v>1082</v>
      </c>
      <c r="E67" s="282">
        <v>5000</v>
      </c>
      <c r="F67" s="255">
        <f t="shared" si="0"/>
        <v>1</v>
      </c>
      <c r="H67" s="48">
        <f>IFERROR(VLOOKUP(B67&amp;C67,'C6'!$A$1:$Y$10000,5,FALSE),0)</f>
        <v>0</v>
      </c>
      <c r="I67" s="48">
        <f>IFERROR(VLOOKUP(B67&amp;C67,'C6'!$A$1:$Y$10000,6,FALSE),0)</f>
        <v>0</v>
      </c>
      <c r="J67" s="48">
        <f>IFERROR(VLOOKUP(B67&amp;C67,'C6'!$A$1:$Y$10000,7,FALSE),0)</f>
        <v>0</v>
      </c>
      <c r="K67" s="48">
        <f>IFERROR(VLOOKUP(B67&amp;C67,'C6'!$A$1:$Y$10000,8,FALSE),0)</f>
        <v>0</v>
      </c>
      <c r="L67" s="102">
        <f t="shared" si="1"/>
        <v>5000</v>
      </c>
    </row>
    <row r="68" spans="2:12" hidden="1" x14ac:dyDescent="0.3">
      <c r="B68" s="291">
        <v>17000</v>
      </c>
      <c r="C68" s="291">
        <v>62400</v>
      </c>
      <c r="D68" s="291" t="s">
        <v>658</v>
      </c>
      <c r="E68" s="282">
        <v>0</v>
      </c>
      <c r="F68" s="255">
        <f t="shared" si="0"/>
        <v>0</v>
      </c>
      <c r="H68" s="48">
        <f>IFERROR(VLOOKUP(B68&amp;C68,'C6'!$A$1:$Y$10000,5,FALSE),0)</f>
        <v>0</v>
      </c>
      <c r="I68" s="48">
        <f>IFERROR(VLOOKUP(B68&amp;C68,'C6'!$A$1:$Y$10000,6,FALSE),0)</f>
        <v>0</v>
      </c>
      <c r="J68" s="48">
        <f>IFERROR(VLOOKUP(B68&amp;C68,'C6'!$A$1:$Y$10000,7,FALSE),0)</f>
        <v>16751.240000000002</v>
      </c>
      <c r="K68" s="48">
        <f>IFERROR(VLOOKUP(B68&amp;C68,'C6'!$A$1:$Y$10000,8,FALSE),0)</f>
        <v>16751.240000000002</v>
      </c>
      <c r="L68" s="119">
        <f t="shared" si="1"/>
        <v>0</v>
      </c>
    </row>
    <row r="69" spans="2:12" hidden="1" x14ac:dyDescent="0.3">
      <c r="B69" s="291">
        <v>17100</v>
      </c>
      <c r="C69" s="291">
        <v>62300</v>
      </c>
      <c r="D69" s="291" t="s">
        <v>659</v>
      </c>
      <c r="E69" s="282">
        <v>0</v>
      </c>
      <c r="F69" s="255">
        <f t="shared" si="0"/>
        <v>0</v>
      </c>
      <c r="H69" s="48">
        <f>IFERROR(VLOOKUP(B69&amp;C69,'C6'!$A$1:$Y$10000,5,FALSE),0)</f>
        <v>0</v>
      </c>
      <c r="I69" s="48">
        <f>IFERROR(VLOOKUP(B69&amp;C69,'C6'!$A$1:$Y$10000,6,FALSE),0)</f>
        <v>18149.41</v>
      </c>
      <c r="J69" s="48">
        <f>IFERROR(VLOOKUP(B69&amp;C69,'C6'!$A$1:$Y$10000,7,FALSE),0)</f>
        <v>18118.16</v>
      </c>
      <c r="K69" s="48">
        <f>IFERROR(VLOOKUP(B69&amp;C69,'C6'!$A$1:$Y$10000,8,FALSE),0)</f>
        <v>18118.16</v>
      </c>
      <c r="L69" s="119">
        <f t="shared" si="1"/>
        <v>0</v>
      </c>
    </row>
    <row r="70" spans="2:12" hidden="1" x14ac:dyDescent="0.3">
      <c r="B70" s="291">
        <v>17100</v>
      </c>
      <c r="C70" s="291">
        <v>61900</v>
      </c>
      <c r="D70" s="291" t="s">
        <v>660</v>
      </c>
      <c r="E70" s="282">
        <v>0</v>
      </c>
      <c r="F70" s="255">
        <f t="shared" si="0"/>
        <v>0</v>
      </c>
      <c r="H70" s="48">
        <f>IFERROR(VLOOKUP(B70&amp;C70,'C6'!$A$1:$Y$10000,5,FALSE),0)</f>
        <v>9000</v>
      </c>
      <c r="I70" s="48">
        <f>IFERROR(VLOOKUP(B70&amp;C70,'C6'!$A$1:$Y$10000,6,FALSE),0)</f>
        <v>9000</v>
      </c>
      <c r="J70" s="48">
        <f>IFERROR(VLOOKUP(B70&amp;C70,'C6'!$A$1:$Y$10000,7,FALSE),0)</f>
        <v>8956.42</v>
      </c>
      <c r="K70" s="48">
        <f>IFERROR(VLOOKUP(B70&amp;C70,'C6'!$A$1:$Y$10000,8,FALSE),0)</f>
        <v>8956.42</v>
      </c>
      <c r="L70" s="119">
        <f t="shared" si="1"/>
        <v>-9000</v>
      </c>
    </row>
    <row r="71" spans="2:12" hidden="1" x14ac:dyDescent="0.3">
      <c r="B71" s="291">
        <v>17100</v>
      </c>
      <c r="C71" s="291">
        <v>62500</v>
      </c>
      <c r="D71" s="291" t="s">
        <v>661</v>
      </c>
      <c r="E71" s="282">
        <v>0</v>
      </c>
      <c r="F71" s="255">
        <f t="shared" si="0"/>
        <v>0</v>
      </c>
      <c r="H71" s="48">
        <f>IFERROR(VLOOKUP(B71&amp;C71,'C6'!$A$1:$Y$10000,5,FALSE),0)</f>
        <v>5000</v>
      </c>
      <c r="I71" s="48">
        <f>IFERROR(VLOOKUP(B71&amp;C71,'C6'!$A$1:$Y$10000,6,FALSE),0)</f>
        <v>8971.23</v>
      </c>
      <c r="J71" s="48">
        <f>IFERROR(VLOOKUP(B71&amp;C71,'C6'!$A$1:$Y$10000,7,FALSE),0)</f>
        <v>1591.99</v>
      </c>
      <c r="K71" s="48">
        <f>IFERROR(VLOOKUP(B71&amp;C71,'C6'!$A$1:$Y$10000,8,FALSE),0)</f>
        <v>1591.99</v>
      </c>
      <c r="L71" s="119">
        <f t="shared" si="1"/>
        <v>-5000</v>
      </c>
    </row>
    <row r="72" spans="2:12" hidden="1" x14ac:dyDescent="0.3">
      <c r="B72" s="291">
        <v>17100</v>
      </c>
      <c r="C72" s="291">
        <v>62501</v>
      </c>
      <c r="D72" s="291" t="s">
        <v>366</v>
      </c>
      <c r="E72" s="282">
        <v>0</v>
      </c>
      <c r="F72" s="255">
        <f t="shared" si="0"/>
        <v>0</v>
      </c>
      <c r="H72" s="48">
        <f>IFERROR(VLOOKUP(B72&amp;C72,'C6'!$A$1:$Y$10000,5,FALSE),0)</f>
        <v>0</v>
      </c>
      <c r="I72" s="48">
        <f>IFERROR(VLOOKUP(B72&amp;C72,'C6'!$A$1:$Y$10000,6,FALSE),0)</f>
        <v>0</v>
      </c>
      <c r="J72" s="48">
        <f>IFERROR(VLOOKUP(B72&amp;C72,'C6'!$A$1:$Y$10000,7,FALSE),0)</f>
        <v>0</v>
      </c>
      <c r="K72" s="48">
        <f>IFERROR(VLOOKUP(B72&amp;C72,'C6'!$A$1:$Y$10000,8,FALSE),0)</f>
        <v>0</v>
      </c>
      <c r="L72" s="119">
        <f t="shared" si="1"/>
        <v>0</v>
      </c>
    </row>
    <row r="73" spans="2:12" hidden="1" x14ac:dyDescent="0.3">
      <c r="B73" s="291">
        <v>17100</v>
      </c>
      <c r="C73" s="291">
        <v>63100</v>
      </c>
      <c r="D73" s="291" t="s">
        <v>367</v>
      </c>
      <c r="E73" s="282">
        <v>0</v>
      </c>
      <c r="F73" s="255">
        <f t="shared" si="0"/>
        <v>0</v>
      </c>
      <c r="H73" s="48">
        <f>IFERROR(VLOOKUP(B73&amp;C73,'C6'!$A$1:$Y$10000,5,FALSE),0)</f>
        <v>0</v>
      </c>
      <c r="I73" s="48">
        <f>IFERROR(VLOOKUP(B73&amp;C73,'C6'!$A$1:$Y$10000,6,FALSE),0)</f>
        <v>0</v>
      </c>
      <c r="J73" s="48">
        <f>IFERROR(VLOOKUP(B73&amp;C73,'C6'!$A$1:$Y$10000,7,FALSE),0)</f>
        <v>0</v>
      </c>
      <c r="K73" s="48">
        <f>IFERROR(VLOOKUP(B73&amp;C73,'C6'!$A$1:$Y$10000,8,FALSE),0)</f>
        <v>0</v>
      </c>
      <c r="L73" s="119">
        <f t="shared" si="1"/>
        <v>0</v>
      </c>
    </row>
    <row r="74" spans="2:12" hidden="1" x14ac:dyDescent="0.3">
      <c r="B74" s="291">
        <v>17100</v>
      </c>
      <c r="C74" s="291">
        <v>63101</v>
      </c>
      <c r="D74" s="291" t="s">
        <v>662</v>
      </c>
      <c r="E74" s="282">
        <v>0</v>
      </c>
      <c r="F74" s="255">
        <f t="shared" ref="F74:F137" si="2">IF(E74=0,0,1)</f>
        <v>0</v>
      </c>
      <c r="H74" s="48">
        <f>IFERROR(VLOOKUP(B74&amp;C74,'C6'!$A$1:$Y$10000,5,FALSE),0)</f>
        <v>0</v>
      </c>
      <c r="I74" s="48">
        <f>IFERROR(VLOOKUP(B74&amp;C74,'C6'!$A$1:$Y$10000,6,FALSE),0)</f>
        <v>0</v>
      </c>
      <c r="J74" s="48">
        <f>IFERROR(VLOOKUP(B74&amp;C74,'C6'!$A$1:$Y$10000,7,FALSE),0)</f>
        <v>0</v>
      </c>
      <c r="K74" s="48">
        <f>IFERROR(VLOOKUP(B74&amp;C74,'C6'!$A$1:$Y$10000,8,FALSE),0)</f>
        <v>0</v>
      </c>
      <c r="L74" s="119">
        <f t="shared" ref="L74:L137" si="3">E74-H74</f>
        <v>0</v>
      </c>
    </row>
    <row r="75" spans="2:12" hidden="1" x14ac:dyDescent="0.3">
      <c r="B75" s="291">
        <v>17100</v>
      </c>
      <c r="C75" s="291">
        <v>63102</v>
      </c>
      <c r="D75" s="291" t="s">
        <v>663</v>
      </c>
      <c r="E75" s="282">
        <v>0</v>
      </c>
      <c r="F75" s="255">
        <f t="shared" si="2"/>
        <v>0</v>
      </c>
      <c r="H75" s="48">
        <f>IFERROR(VLOOKUP(B75&amp;C75,'C6'!$A$1:$Y$10000,5,FALSE),0)</f>
        <v>13202</v>
      </c>
      <c r="I75" s="48">
        <f>IFERROR(VLOOKUP(B75&amp;C75,'C6'!$A$1:$Y$10000,6,FALSE),0)</f>
        <v>13202</v>
      </c>
      <c r="J75" s="48">
        <f>IFERROR(VLOOKUP(B75&amp;C75,'C6'!$A$1:$Y$10000,7,FALSE),0)</f>
        <v>0</v>
      </c>
      <c r="K75" s="48">
        <f>IFERROR(VLOOKUP(B75&amp;C75,'C6'!$A$1:$Y$10000,8,FALSE),0)</f>
        <v>0</v>
      </c>
      <c r="L75" s="119">
        <f t="shared" si="3"/>
        <v>-13202</v>
      </c>
    </row>
    <row r="76" spans="2:12" x14ac:dyDescent="0.3">
      <c r="B76" s="291">
        <v>17100</v>
      </c>
      <c r="C76" s="291">
        <v>63300</v>
      </c>
      <c r="D76" s="291" t="s">
        <v>166</v>
      </c>
      <c r="E76" s="282">
        <v>3000</v>
      </c>
      <c r="F76" s="255">
        <f t="shared" si="2"/>
        <v>1</v>
      </c>
      <c r="H76" s="48">
        <f>IFERROR(VLOOKUP(B76&amp;C76,'C6'!$A$1:$Y$10000,5,FALSE),0)</f>
        <v>3000</v>
      </c>
      <c r="I76" s="48">
        <f>IFERROR(VLOOKUP(B76&amp;C76,'C6'!$A$1:$Y$10000,6,FALSE),0)</f>
        <v>3000</v>
      </c>
      <c r="J76" s="48">
        <f>IFERROR(VLOOKUP(B76&amp;C76,'C6'!$A$1:$Y$10000,7,FALSE),0)</f>
        <v>10802.88</v>
      </c>
      <c r="K76" s="48">
        <f>IFERROR(VLOOKUP(B76&amp;C76,'C6'!$A$1:$Y$10000,8,FALSE),0)</f>
        <v>8886.24</v>
      </c>
      <c r="L76" s="119">
        <f t="shared" si="3"/>
        <v>0</v>
      </c>
    </row>
    <row r="77" spans="2:12" hidden="1" x14ac:dyDescent="0.3">
      <c r="B77" s="291">
        <v>17200</v>
      </c>
      <c r="C77" s="291">
        <v>62300</v>
      </c>
      <c r="D77" s="291" t="s">
        <v>664</v>
      </c>
      <c r="E77" s="282">
        <v>0</v>
      </c>
      <c r="F77" s="255">
        <f t="shared" si="2"/>
        <v>0</v>
      </c>
      <c r="H77" s="48">
        <f>IFERROR(VLOOKUP(B77&amp;C77,'C6'!$A$1:$Y$10000,5,FALSE),0)</f>
        <v>0</v>
      </c>
      <c r="I77" s="48">
        <f>IFERROR(VLOOKUP(B77&amp;C77,'C6'!$A$1:$Y$10000,6,FALSE),0)</f>
        <v>24199.4</v>
      </c>
      <c r="J77" s="48">
        <f>IFERROR(VLOOKUP(B77&amp;C77,'C6'!$A$1:$Y$10000,7,FALSE),0)</f>
        <v>24092.93</v>
      </c>
      <c r="K77" s="48">
        <f>IFERROR(VLOOKUP(B77&amp;C77,'C6'!$A$1:$Y$10000,8,FALSE),0)</f>
        <v>24092.93</v>
      </c>
      <c r="L77" s="119">
        <f t="shared" si="3"/>
        <v>0</v>
      </c>
    </row>
    <row r="78" spans="2:12" hidden="1" x14ac:dyDescent="0.3">
      <c r="B78" s="291">
        <v>17200</v>
      </c>
      <c r="C78" s="291">
        <v>62301</v>
      </c>
      <c r="D78" s="291" t="s">
        <v>665</v>
      </c>
      <c r="E78" s="282">
        <v>0</v>
      </c>
      <c r="F78" s="255">
        <f t="shared" si="2"/>
        <v>0</v>
      </c>
      <c r="H78" s="48">
        <f>IFERROR(VLOOKUP(B78&amp;C78,'C6'!$A$1:$Y$10000,5,FALSE),0)</f>
        <v>0</v>
      </c>
      <c r="I78" s="48">
        <f>IFERROR(VLOOKUP(B78&amp;C78,'C6'!$A$1:$Y$10000,6,FALSE),0)</f>
        <v>48398.79</v>
      </c>
      <c r="J78" s="48">
        <f>IFERROR(VLOOKUP(B78&amp;C78,'C6'!$A$1:$Y$10000,7,FALSE),0)</f>
        <v>48039.42</v>
      </c>
      <c r="K78" s="48">
        <f>IFERROR(VLOOKUP(B78&amp;C78,'C6'!$A$1:$Y$10000,8,FALSE),0)</f>
        <v>48039.42</v>
      </c>
      <c r="L78" s="119">
        <f t="shared" si="3"/>
        <v>0</v>
      </c>
    </row>
    <row r="79" spans="2:12" x14ac:dyDescent="0.3">
      <c r="B79" s="291">
        <v>17200</v>
      </c>
      <c r="C79" s="291">
        <v>62302</v>
      </c>
      <c r="D79" s="291" t="s">
        <v>666</v>
      </c>
      <c r="E79" s="282">
        <v>15028.24</v>
      </c>
      <c r="F79" s="255">
        <f t="shared" si="2"/>
        <v>1</v>
      </c>
      <c r="G79" s="90" t="s">
        <v>948</v>
      </c>
      <c r="H79" s="48">
        <f>IFERROR(VLOOKUP(B79&amp;C79,'C6'!$A$1:$Y$10000,5,FALSE),0)</f>
        <v>0</v>
      </c>
      <c r="I79" s="48">
        <f>IFERROR(VLOOKUP(B79&amp;C79,'C6'!$A$1:$Y$10000,6,FALSE),0)</f>
        <v>32391.9</v>
      </c>
      <c r="J79" s="48">
        <f>IFERROR(VLOOKUP(B79&amp;C79,'C6'!$A$1:$Y$10000,7,FALSE),0)</f>
        <v>0</v>
      </c>
      <c r="K79" s="48">
        <f>IFERROR(VLOOKUP(B79&amp;C79,'C6'!$A$1:$Y$10000,8,FALSE),0)</f>
        <v>0</v>
      </c>
      <c r="L79" s="102">
        <f t="shared" si="3"/>
        <v>15028.24</v>
      </c>
    </row>
    <row r="80" spans="2:12" x14ac:dyDescent="0.3">
      <c r="B80" s="291">
        <v>17200</v>
      </c>
      <c r="C80" s="291">
        <v>62303</v>
      </c>
      <c r="D80" s="291" t="s">
        <v>667</v>
      </c>
      <c r="E80" s="282">
        <v>10945.26</v>
      </c>
      <c r="F80" s="255">
        <f t="shared" si="2"/>
        <v>1</v>
      </c>
      <c r="G80" s="90" t="s">
        <v>948</v>
      </c>
      <c r="H80" s="48">
        <f>IFERROR(VLOOKUP(B80&amp;C80,'C6'!$A$1:$Y$10000,5,FALSE),0)</f>
        <v>0</v>
      </c>
      <c r="I80" s="48">
        <f>IFERROR(VLOOKUP(B80&amp;C80,'C6'!$A$1:$Y$10000,6,FALSE),0)</f>
        <v>35991</v>
      </c>
      <c r="J80" s="48">
        <f>IFERROR(VLOOKUP(B80&amp;C80,'C6'!$A$1:$Y$10000,7,FALSE),0)</f>
        <v>0</v>
      </c>
      <c r="K80" s="48">
        <f>IFERROR(VLOOKUP(B80&amp;C80,'C6'!$A$1:$Y$10000,8,FALSE),0)</f>
        <v>0</v>
      </c>
      <c r="L80" s="102">
        <f t="shared" si="3"/>
        <v>10945.26</v>
      </c>
    </row>
    <row r="81" spans="2:12" x14ac:dyDescent="0.3">
      <c r="B81" s="291">
        <v>23000</v>
      </c>
      <c r="C81" s="291">
        <v>60900</v>
      </c>
      <c r="D81" s="291" t="s">
        <v>961</v>
      </c>
      <c r="E81" s="282">
        <v>2000</v>
      </c>
      <c r="F81" s="255">
        <f t="shared" si="2"/>
        <v>1</v>
      </c>
      <c r="H81" s="48">
        <f>IFERROR(VLOOKUP(B81&amp;C81,'C6'!$A$1:$Y$10000,5,FALSE),0)</f>
        <v>0</v>
      </c>
      <c r="I81" s="48">
        <f>IFERROR(VLOOKUP(B81&amp;C81,'C6'!$A$1:$Y$10000,6,FALSE),0)</f>
        <v>0</v>
      </c>
      <c r="J81" s="48">
        <f>IFERROR(VLOOKUP(B81&amp;C81,'C6'!$A$1:$Y$10000,7,FALSE),0)</f>
        <v>0</v>
      </c>
      <c r="K81" s="48">
        <f>IFERROR(VLOOKUP(B81&amp;C81,'C6'!$A$1:$Y$10000,8,FALSE),0)</f>
        <v>0</v>
      </c>
      <c r="L81" s="102">
        <f t="shared" si="3"/>
        <v>2000</v>
      </c>
    </row>
    <row r="82" spans="2:12" hidden="1" x14ac:dyDescent="0.3">
      <c r="B82" s="291">
        <v>23100</v>
      </c>
      <c r="C82" s="291">
        <v>62300</v>
      </c>
      <c r="D82" s="291" t="s">
        <v>167</v>
      </c>
      <c r="E82" s="282">
        <v>0</v>
      </c>
      <c r="F82" s="255">
        <f t="shared" si="2"/>
        <v>0</v>
      </c>
      <c r="H82" s="48">
        <f>IFERROR(VLOOKUP(B82&amp;C82,'C6'!$A$1:$Y$10000,5,FALSE),0)</f>
        <v>0</v>
      </c>
      <c r="I82" s="48">
        <f>IFERROR(VLOOKUP(B82&amp;C82,'C6'!$A$1:$Y$10000,6,FALSE),0)</f>
        <v>4000</v>
      </c>
      <c r="J82" s="48">
        <f>IFERROR(VLOOKUP(B82&amp;C82,'C6'!$A$1:$Y$10000,7,FALSE),0)</f>
        <v>0</v>
      </c>
      <c r="K82" s="48">
        <f>IFERROR(VLOOKUP(B82&amp;C82,'C6'!$A$1:$Y$10000,8,FALSE),0)</f>
        <v>0</v>
      </c>
      <c r="L82" s="119">
        <f t="shared" si="3"/>
        <v>0</v>
      </c>
    </row>
    <row r="83" spans="2:12" hidden="1" x14ac:dyDescent="0.3">
      <c r="B83" s="291">
        <v>23101</v>
      </c>
      <c r="C83" s="291">
        <v>62200</v>
      </c>
      <c r="D83" s="291" t="s">
        <v>668</v>
      </c>
      <c r="E83" s="282">
        <v>0</v>
      </c>
      <c r="F83" s="255">
        <f t="shared" si="2"/>
        <v>0</v>
      </c>
      <c r="H83" s="48">
        <f>IFERROR(VLOOKUP(B83&amp;C83,'C6'!$A$1:$Y$10000,5,FALSE),0)</f>
        <v>0</v>
      </c>
      <c r="I83" s="48">
        <f>IFERROR(VLOOKUP(B83&amp;C83,'C6'!$A$1:$Y$10000,6,FALSE),0)</f>
        <v>374219.88</v>
      </c>
      <c r="J83" s="48">
        <f>IFERROR(VLOOKUP(B83&amp;C83,'C6'!$A$1:$Y$10000,7,FALSE),0)</f>
        <v>0</v>
      </c>
      <c r="K83" s="48">
        <f>IFERROR(VLOOKUP(B83&amp;C83,'C6'!$A$1:$Y$10000,8,FALSE),0)</f>
        <v>0</v>
      </c>
      <c r="L83" s="119">
        <f t="shared" si="3"/>
        <v>0</v>
      </c>
    </row>
    <row r="84" spans="2:12" hidden="1" x14ac:dyDescent="0.3">
      <c r="B84" s="291">
        <v>23101</v>
      </c>
      <c r="C84" s="291">
        <v>65000</v>
      </c>
      <c r="D84" s="291" t="s">
        <v>669</v>
      </c>
      <c r="E84" s="282">
        <v>0</v>
      </c>
      <c r="F84" s="255">
        <f t="shared" si="2"/>
        <v>0</v>
      </c>
      <c r="H84" s="48">
        <f>IFERROR(VLOOKUP(B84&amp;C84,'C6'!$A$1:$Y$10000,5,FALSE),0)</f>
        <v>0</v>
      </c>
      <c r="I84" s="48">
        <f>IFERROR(VLOOKUP(B84&amp;C84,'C6'!$A$1:$Y$10000,6,FALSE),0)</f>
        <v>0</v>
      </c>
      <c r="J84" s="48">
        <f>IFERROR(VLOOKUP(B84&amp;C84,'C6'!$A$1:$Y$10000,7,FALSE),0)</f>
        <v>374219.88</v>
      </c>
      <c r="K84" s="48">
        <f>IFERROR(VLOOKUP(B84&amp;C84,'C6'!$A$1:$Y$10000,8,FALSE),0)</f>
        <v>0</v>
      </c>
      <c r="L84" s="119">
        <f t="shared" si="3"/>
        <v>0</v>
      </c>
    </row>
    <row r="85" spans="2:12" hidden="1" x14ac:dyDescent="0.3">
      <c r="B85" s="291">
        <v>23200</v>
      </c>
      <c r="C85" s="291">
        <v>63200</v>
      </c>
      <c r="D85" s="291" t="s">
        <v>670</v>
      </c>
      <c r="E85" s="282">
        <v>0</v>
      </c>
      <c r="F85" s="255">
        <f t="shared" si="2"/>
        <v>0</v>
      </c>
      <c r="H85" s="48">
        <f>IFERROR(VLOOKUP(B85&amp;C85,'C6'!$A$1:$Y$10000,5,FALSE),0)</f>
        <v>0</v>
      </c>
      <c r="I85" s="48">
        <f>IFERROR(VLOOKUP(B85&amp;C85,'C6'!$A$1:$Y$10000,6,FALSE),0)</f>
        <v>0</v>
      </c>
      <c r="J85" s="48">
        <f>IFERROR(VLOOKUP(B85&amp;C85,'C6'!$A$1:$Y$10000,7,FALSE),0)</f>
        <v>0</v>
      </c>
      <c r="K85" s="48">
        <f>IFERROR(VLOOKUP(B85&amp;C85,'C6'!$A$1:$Y$10000,8,FALSE),0)</f>
        <v>0</v>
      </c>
      <c r="L85" s="119">
        <f t="shared" si="3"/>
        <v>0</v>
      </c>
    </row>
    <row r="86" spans="2:12" hidden="1" x14ac:dyDescent="0.3">
      <c r="B86" s="291">
        <v>24116</v>
      </c>
      <c r="C86" s="291">
        <v>62500</v>
      </c>
      <c r="D86" s="291" t="s">
        <v>671</v>
      </c>
      <c r="E86" s="282">
        <v>0</v>
      </c>
      <c r="F86" s="255">
        <f t="shared" si="2"/>
        <v>0</v>
      </c>
      <c r="H86" s="48">
        <f>IFERROR(VLOOKUP(B86&amp;C86,'C6'!$A$1:$Y$10000,5,FALSE),0)</f>
        <v>0</v>
      </c>
      <c r="I86" s="48">
        <f>IFERROR(VLOOKUP(B86&amp;C86,'C6'!$A$1:$Y$10000,6,FALSE),0)</f>
        <v>1250</v>
      </c>
      <c r="J86" s="48">
        <f>IFERROR(VLOOKUP(B86&amp;C86,'C6'!$A$1:$Y$10000,7,FALSE),0)</f>
        <v>1101.0999999999999</v>
      </c>
      <c r="K86" s="48">
        <f>IFERROR(VLOOKUP(B86&amp;C86,'C6'!$A$1:$Y$10000,8,FALSE),0)</f>
        <v>1101.0999999999999</v>
      </c>
      <c r="L86" s="119">
        <f t="shared" si="3"/>
        <v>0</v>
      </c>
    </row>
    <row r="87" spans="2:12" hidden="1" x14ac:dyDescent="0.3">
      <c r="B87" s="291">
        <v>24116</v>
      </c>
      <c r="C87" s="291">
        <v>62600</v>
      </c>
      <c r="D87" s="291" t="s">
        <v>672</v>
      </c>
      <c r="E87" s="282">
        <v>0</v>
      </c>
      <c r="F87" s="255">
        <f t="shared" si="2"/>
        <v>0</v>
      </c>
      <c r="H87" s="48">
        <f>IFERROR(VLOOKUP(B87&amp;C87,'C6'!$A$1:$Y$10000,5,FALSE),0)</f>
        <v>0</v>
      </c>
      <c r="I87" s="48">
        <f>IFERROR(VLOOKUP(B87&amp;C87,'C6'!$A$1:$Y$10000,6,FALSE),0)</f>
        <v>1250</v>
      </c>
      <c r="J87" s="48">
        <f>IFERROR(VLOOKUP(B87&amp;C87,'C6'!$A$1:$Y$10000,7,FALSE),0)</f>
        <v>0</v>
      </c>
      <c r="K87" s="48">
        <f>IFERROR(VLOOKUP(B87&amp;C87,'C6'!$A$1:$Y$10000,8,FALSE),0)</f>
        <v>0</v>
      </c>
      <c r="L87" s="119">
        <f t="shared" si="3"/>
        <v>0</v>
      </c>
    </row>
    <row r="88" spans="2:12" s="6" customFormat="1" hidden="1" x14ac:dyDescent="0.3">
      <c r="B88" s="291">
        <v>31100</v>
      </c>
      <c r="C88" s="291">
        <v>63200</v>
      </c>
      <c r="D88" s="291" t="s">
        <v>946</v>
      </c>
      <c r="E88" s="282"/>
      <c r="F88" s="255">
        <f t="shared" si="2"/>
        <v>0</v>
      </c>
      <c r="G88" s="6" t="s">
        <v>1332</v>
      </c>
      <c r="H88" s="48">
        <f>IFERROR(VLOOKUP(B88&amp;C88,'C6'!$A$1:$Y$10000,5,FALSE),0)</f>
        <v>0</v>
      </c>
      <c r="I88" s="48">
        <f>IFERROR(VLOOKUP(B88&amp;C88,'C6'!$A$1:$Y$10000,6,FALSE),0)</f>
        <v>0</v>
      </c>
      <c r="J88" s="48">
        <f>IFERROR(VLOOKUP(B88&amp;C88,'C6'!$A$1:$Y$10000,7,FALSE),0)</f>
        <v>0</v>
      </c>
      <c r="K88" s="48">
        <f>IFERROR(VLOOKUP(B88&amp;C88,'C6'!$A$1:$Y$10000,8,FALSE),0)</f>
        <v>0</v>
      </c>
      <c r="L88" s="102">
        <f t="shared" si="3"/>
        <v>0</v>
      </c>
    </row>
    <row r="89" spans="2:12" hidden="1" x14ac:dyDescent="0.3">
      <c r="B89" s="291">
        <v>32100</v>
      </c>
      <c r="C89" s="291">
        <v>62200</v>
      </c>
      <c r="D89" s="291" t="s">
        <v>673</v>
      </c>
      <c r="E89" s="282">
        <v>0</v>
      </c>
      <c r="F89" s="255">
        <f t="shared" si="2"/>
        <v>0</v>
      </c>
      <c r="H89" s="48">
        <f>IFERROR(VLOOKUP(B89&amp;C89,'C6'!$A$1:$Y$10000,5,FALSE),0)</f>
        <v>0</v>
      </c>
      <c r="I89" s="48">
        <f>IFERROR(VLOOKUP(B89&amp;C89,'C6'!$A$1:$Y$10000,6,FALSE),0)</f>
        <v>195804.31</v>
      </c>
      <c r="J89" s="48">
        <f>IFERROR(VLOOKUP(B89&amp;C89,'C6'!$A$1:$Y$10000,7,FALSE),0)</f>
        <v>0</v>
      </c>
      <c r="K89" s="48">
        <f>IFERROR(VLOOKUP(B89&amp;C89,'C6'!$A$1:$Y$10000,8,FALSE),0)</f>
        <v>0</v>
      </c>
      <c r="L89" s="119">
        <f t="shared" si="3"/>
        <v>0</v>
      </c>
    </row>
    <row r="90" spans="2:12" hidden="1" x14ac:dyDescent="0.3">
      <c r="B90" s="291">
        <v>32100</v>
      </c>
      <c r="C90" s="291">
        <v>65000</v>
      </c>
      <c r="D90" s="291" t="s">
        <v>674</v>
      </c>
      <c r="E90" s="282">
        <v>0</v>
      </c>
      <c r="F90" s="255">
        <f t="shared" si="2"/>
        <v>0</v>
      </c>
      <c r="H90" s="48">
        <f>IFERROR(VLOOKUP(B90&amp;C90,'C6'!$A$1:$Y$10000,5,FALSE),0)</f>
        <v>0</v>
      </c>
      <c r="I90" s="48">
        <f>IFERROR(VLOOKUP(B90&amp;C90,'C6'!$A$1:$Y$10000,6,FALSE),0)</f>
        <v>223771.26</v>
      </c>
      <c r="J90" s="48">
        <f>IFERROR(VLOOKUP(B90&amp;C90,'C6'!$A$1:$Y$10000,7,FALSE),0)</f>
        <v>326567.99</v>
      </c>
      <c r="K90" s="48">
        <f>IFERROR(VLOOKUP(B90&amp;C90,'C6'!$A$1:$Y$10000,8,FALSE),0)</f>
        <v>53334.05</v>
      </c>
      <c r="L90" s="119">
        <f t="shared" si="3"/>
        <v>0</v>
      </c>
    </row>
    <row r="91" spans="2:12" hidden="1" x14ac:dyDescent="0.3">
      <c r="B91" s="291">
        <v>32400</v>
      </c>
      <c r="C91" s="291">
        <v>63200</v>
      </c>
      <c r="D91" s="291" t="s">
        <v>675</v>
      </c>
      <c r="E91" s="282">
        <v>0</v>
      </c>
      <c r="F91" s="255">
        <f t="shared" si="2"/>
        <v>0</v>
      </c>
      <c r="H91" s="48">
        <f>IFERROR(VLOOKUP(B91&amp;C91,'C6'!$A$1:$Y$10000,5,FALSE),0)</f>
        <v>0</v>
      </c>
      <c r="I91" s="48">
        <f>IFERROR(VLOOKUP(B91&amp;C91,'C6'!$A$1:$Y$10000,6,FALSE),0)</f>
        <v>11818.54</v>
      </c>
      <c r="J91" s="48">
        <f>IFERROR(VLOOKUP(B91&amp;C91,'C6'!$A$1:$Y$10000,7,FALSE),0)</f>
        <v>0</v>
      </c>
      <c r="K91" s="48">
        <f>IFERROR(VLOOKUP(B91&amp;C91,'C6'!$A$1:$Y$10000,8,FALSE),0)</f>
        <v>0</v>
      </c>
      <c r="L91" s="119">
        <f t="shared" si="3"/>
        <v>0</v>
      </c>
    </row>
    <row r="92" spans="2:12" hidden="1" x14ac:dyDescent="0.3">
      <c r="B92" s="291">
        <v>32400</v>
      </c>
      <c r="C92" s="291">
        <v>65000</v>
      </c>
      <c r="D92" s="291" t="s">
        <v>676</v>
      </c>
      <c r="E92" s="282">
        <v>0</v>
      </c>
      <c r="F92" s="255">
        <f t="shared" si="2"/>
        <v>0</v>
      </c>
      <c r="H92" s="48">
        <f>IFERROR(VLOOKUP(B92&amp;C92,'C6'!$A$1:$Y$10000,5,FALSE),0)</f>
        <v>0</v>
      </c>
      <c r="I92" s="48">
        <f>IFERROR(VLOOKUP(B92&amp;C92,'C6'!$A$1:$Y$10000,6,FALSE),0)</f>
        <v>0</v>
      </c>
      <c r="J92" s="48">
        <f>IFERROR(VLOOKUP(B92&amp;C92,'C6'!$A$1:$Y$10000,7,FALSE),0)</f>
        <v>0</v>
      </c>
      <c r="K92" s="48">
        <f>IFERROR(VLOOKUP(B92&amp;C92,'C6'!$A$1:$Y$10000,8,FALSE),0)</f>
        <v>0</v>
      </c>
      <c r="L92" s="119">
        <f t="shared" si="3"/>
        <v>0</v>
      </c>
    </row>
    <row r="93" spans="2:12" x14ac:dyDescent="0.3">
      <c r="B93" s="291">
        <v>32400</v>
      </c>
      <c r="C93" s="291">
        <v>62300</v>
      </c>
      <c r="D93" s="291" t="s">
        <v>168</v>
      </c>
      <c r="E93" s="282">
        <v>500</v>
      </c>
      <c r="F93" s="255">
        <f t="shared" si="2"/>
        <v>1</v>
      </c>
      <c r="H93" s="48">
        <f>IFERROR(VLOOKUP(B93&amp;C93,'C6'!$A$1:$Y$10000,5,FALSE),0)</f>
        <v>500</v>
      </c>
      <c r="I93" s="48">
        <f>IFERROR(VLOOKUP(B93&amp;C93,'C6'!$A$1:$Y$10000,6,FALSE),0)</f>
        <v>500</v>
      </c>
      <c r="J93" s="48">
        <f>IFERROR(VLOOKUP(B93&amp;C93,'C6'!$A$1:$Y$10000,7,FALSE),0)</f>
        <v>402.93</v>
      </c>
      <c r="K93" s="48">
        <f>IFERROR(VLOOKUP(B93&amp;C93,'C6'!$A$1:$Y$10000,8,FALSE),0)</f>
        <v>402.93</v>
      </c>
      <c r="L93" s="119">
        <f t="shared" si="3"/>
        <v>0</v>
      </c>
    </row>
    <row r="94" spans="2:12" hidden="1" x14ac:dyDescent="0.3">
      <c r="B94" s="291">
        <v>32400</v>
      </c>
      <c r="C94" s="291">
        <v>62500</v>
      </c>
      <c r="D94" s="291" t="s">
        <v>368</v>
      </c>
      <c r="E94" s="282">
        <v>0</v>
      </c>
      <c r="F94" s="255">
        <f t="shared" si="2"/>
        <v>0</v>
      </c>
      <c r="H94" s="48">
        <f>IFERROR(VLOOKUP(B94&amp;C94,'C6'!$A$1:$Y$10000,5,FALSE),0)</f>
        <v>0</v>
      </c>
      <c r="I94" s="48">
        <f>IFERROR(VLOOKUP(B94&amp;C94,'C6'!$A$1:$Y$10000,6,FALSE),0)</f>
        <v>0</v>
      </c>
      <c r="J94" s="48">
        <f>IFERROR(VLOOKUP(B94&amp;C94,'C6'!$A$1:$Y$10000,7,FALSE),0)</f>
        <v>0</v>
      </c>
      <c r="K94" s="48">
        <f>IFERROR(VLOOKUP(B94&amp;C94,'C6'!$A$1:$Y$10000,8,FALSE),0)</f>
        <v>0</v>
      </c>
      <c r="L94" s="119">
        <f t="shared" si="3"/>
        <v>0</v>
      </c>
    </row>
    <row r="95" spans="2:12" x14ac:dyDescent="0.3">
      <c r="B95" s="291">
        <v>32600</v>
      </c>
      <c r="C95" s="291">
        <v>62500</v>
      </c>
      <c r="D95" s="291" t="s">
        <v>169</v>
      </c>
      <c r="E95" s="282">
        <v>500</v>
      </c>
      <c r="F95" s="255">
        <f t="shared" si="2"/>
        <v>1</v>
      </c>
      <c r="H95" s="48">
        <f>IFERROR(VLOOKUP(B95&amp;C95,'C6'!$A$1:$Y$10000,5,FALSE),0)</f>
        <v>500</v>
      </c>
      <c r="I95" s="48">
        <f>IFERROR(VLOOKUP(B95&amp;C95,'C6'!$A$1:$Y$10000,6,FALSE),0)</f>
        <v>500</v>
      </c>
      <c r="J95" s="48">
        <f>IFERROR(VLOOKUP(B95&amp;C95,'C6'!$A$1:$Y$10000,7,FALSE),0)</f>
        <v>0</v>
      </c>
      <c r="K95" s="48">
        <f>IFERROR(VLOOKUP(B95&amp;C95,'C6'!$A$1:$Y$10000,8,FALSE),0)</f>
        <v>0</v>
      </c>
      <c r="L95" s="119">
        <f t="shared" si="3"/>
        <v>0</v>
      </c>
    </row>
    <row r="96" spans="2:12" hidden="1" x14ac:dyDescent="0.3">
      <c r="B96" s="291">
        <v>32600</v>
      </c>
      <c r="C96" s="291">
        <v>62600</v>
      </c>
      <c r="D96" s="291" t="s">
        <v>677</v>
      </c>
      <c r="E96" s="282">
        <v>0</v>
      </c>
      <c r="F96" s="255">
        <f t="shared" si="2"/>
        <v>0</v>
      </c>
      <c r="H96" s="48">
        <f>IFERROR(VLOOKUP(B96&amp;C96,'C6'!$A$1:$Y$10000,5,FALSE),0)</f>
        <v>0</v>
      </c>
      <c r="I96" s="48">
        <f>IFERROR(VLOOKUP(B96&amp;C96,'C6'!$A$1:$Y$10000,6,FALSE),0)</f>
        <v>0</v>
      </c>
      <c r="J96" s="48">
        <f>IFERROR(VLOOKUP(B96&amp;C96,'C6'!$A$1:$Y$10000,7,FALSE),0)</f>
        <v>0</v>
      </c>
      <c r="K96" s="48">
        <f>IFERROR(VLOOKUP(B96&amp;C96,'C6'!$A$1:$Y$10000,8,FALSE),0)</f>
        <v>0</v>
      </c>
      <c r="L96" s="119">
        <f t="shared" si="3"/>
        <v>0</v>
      </c>
    </row>
    <row r="97" spans="2:12" hidden="1" x14ac:dyDescent="0.3">
      <c r="B97" s="291">
        <v>32602</v>
      </c>
      <c r="C97" s="291">
        <v>63200</v>
      </c>
      <c r="D97" s="291" t="s">
        <v>678</v>
      </c>
      <c r="E97" s="282">
        <v>0</v>
      </c>
      <c r="F97" s="255">
        <f t="shared" si="2"/>
        <v>0</v>
      </c>
      <c r="H97" s="48">
        <f>IFERROR(VLOOKUP(B97&amp;C97,'C6'!$A$1:$Y$10000,5,FALSE),0)</f>
        <v>0</v>
      </c>
      <c r="I97" s="48">
        <f>IFERROR(VLOOKUP(B97&amp;C97,'C6'!$A$1:$Y$10000,6,FALSE),0)</f>
        <v>80685.440000000002</v>
      </c>
      <c r="J97" s="48">
        <f>IFERROR(VLOOKUP(B97&amp;C97,'C6'!$A$1:$Y$10000,7,FALSE),0)</f>
        <v>54076.09</v>
      </c>
      <c r="K97" s="48">
        <f>IFERROR(VLOOKUP(B97&amp;C97,'C6'!$A$1:$Y$10000,8,FALSE),0)</f>
        <v>54076.09</v>
      </c>
      <c r="L97" s="119">
        <f t="shared" si="3"/>
        <v>0</v>
      </c>
    </row>
    <row r="98" spans="2:12" x14ac:dyDescent="0.3">
      <c r="B98" s="291">
        <v>32602</v>
      </c>
      <c r="C98" s="291">
        <v>62500</v>
      </c>
      <c r="D98" s="291" t="s">
        <v>170</v>
      </c>
      <c r="E98" s="282">
        <v>800</v>
      </c>
      <c r="F98" s="255">
        <f t="shared" si="2"/>
        <v>1</v>
      </c>
      <c r="H98" s="48">
        <f>IFERROR(VLOOKUP(B98&amp;C98,'C6'!$A$1:$Y$10000,5,FALSE),0)</f>
        <v>800</v>
      </c>
      <c r="I98" s="48">
        <f>IFERROR(VLOOKUP(B98&amp;C98,'C6'!$A$1:$Y$10000,6,FALSE),0)</f>
        <v>800</v>
      </c>
      <c r="J98" s="48">
        <f>IFERROR(VLOOKUP(B98&amp;C98,'C6'!$A$1:$Y$10000,7,FALSE),0)</f>
        <v>0</v>
      </c>
      <c r="K98" s="48">
        <f>IFERROR(VLOOKUP(B98&amp;C98,'C6'!$A$1:$Y$10000,8,FALSE),0)</f>
        <v>0</v>
      </c>
      <c r="L98" s="119">
        <f t="shared" si="3"/>
        <v>0</v>
      </c>
    </row>
    <row r="99" spans="2:12" hidden="1" x14ac:dyDescent="0.3">
      <c r="B99" s="291">
        <v>32605</v>
      </c>
      <c r="C99" s="291">
        <v>63201</v>
      </c>
      <c r="D99" s="291" t="s">
        <v>679</v>
      </c>
      <c r="E99" s="282">
        <v>0</v>
      </c>
      <c r="F99" s="255">
        <f t="shared" si="2"/>
        <v>0</v>
      </c>
      <c r="H99" s="48">
        <f>IFERROR(VLOOKUP(B99&amp;C99,'C6'!$A$1:$Y$10000,5,FALSE),0)</f>
        <v>10000</v>
      </c>
      <c r="I99" s="48">
        <f>IFERROR(VLOOKUP(B99&amp;C99,'C6'!$A$1:$Y$10000,6,FALSE),0)</f>
        <v>10000</v>
      </c>
      <c r="J99" s="48">
        <f>IFERROR(VLOOKUP(B99&amp;C99,'C6'!$A$1:$Y$10000,7,FALSE),0)</f>
        <v>0</v>
      </c>
      <c r="K99" s="48">
        <f>IFERROR(VLOOKUP(B99&amp;C99,'C6'!$A$1:$Y$10000,8,FALSE),0)</f>
        <v>0</v>
      </c>
      <c r="L99" s="119">
        <f t="shared" si="3"/>
        <v>-10000</v>
      </c>
    </row>
    <row r="100" spans="2:12" x14ac:dyDescent="0.3">
      <c r="B100" s="291">
        <v>33000</v>
      </c>
      <c r="C100" s="291">
        <v>60900</v>
      </c>
      <c r="D100" s="291" t="s">
        <v>962</v>
      </c>
      <c r="E100" s="282">
        <v>3000</v>
      </c>
      <c r="F100" s="255">
        <f t="shared" si="2"/>
        <v>1</v>
      </c>
      <c r="H100" s="48">
        <f>IFERROR(VLOOKUP(B100&amp;C100,'C6'!$A$1:$Y$10000,5,FALSE),0)</f>
        <v>0</v>
      </c>
      <c r="I100" s="48">
        <f>IFERROR(VLOOKUP(B100&amp;C100,'C6'!$A$1:$Y$10000,6,FALSE),0)</f>
        <v>0</v>
      </c>
      <c r="J100" s="48">
        <f>IFERROR(VLOOKUP(B100&amp;C100,'C6'!$A$1:$Y$10000,7,FALSE),0)</f>
        <v>0</v>
      </c>
      <c r="K100" s="48">
        <f>IFERROR(VLOOKUP(B100&amp;C100,'C6'!$A$1:$Y$10000,8,FALSE),0)</f>
        <v>0</v>
      </c>
      <c r="L100" s="102">
        <f t="shared" si="3"/>
        <v>3000</v>
      </c>
    </row>
    <row r="101" spans="2:12" hidden="1" x14ac:dyDescent="0.3">
      <c r="B101" s="291">
        <v>33210</v>
      </c>
      <c r="C101" s="291">
        <v>62301</v>
      </c>
      <c r="D101" s="291" t="s">
        <v>680</v>
      </c>
      <c r="E101" s="282">
        <v>0</v>
      </c>
      <c r="F101" s="255">
        <f t="shared" si="2"/>
        <v>0</v>
      </c>
      <c r="H101" s="48">
        <f>IFERROR(VLOOKUP(B101&amp;C101,'C6'!$A$1:$Y$10000,5,FALSE),0)</f>
        <v>0</v>
      </c>
      <c r="I101" s="48">
        <f>IFERROR(VLOOKUP(B101&amp;C101,'C6'!$A$1:$Y$10000,6,FALSE),0)</f>
        <v>1467.73</v>
      </c>
      <c r="J101" s="48">
        <f>IFERROR(VLOOKUP(B101&amp;C101,'C6'!$A$1:$Y$10000,7,FALSE),0)</f>
        <v>1467.73</v>
      </c>
      <c r="K101" s="48">
        <f>IFERROR(VLOOKUP(B101&amp;C101,'C6'!$A$1:$Y$10000,8,FALSE),0)</f>
        <v>1467.73</v>
      </c>
      <c r="L101" s="119">
        <f t="shared" si="3"/>
        <v>0</v>
      </c>
    </row>
    <row r="102" spans="2:12" x14ac:dyDescent="0.3">
      <c r="B102" s="291">
        <v>33210</v>
      </c>
      <c r="C102" s="291">
        <v>62300</v>
      </c>
      <c r="D102" s="291" t="s">
        <v>681</v>
      </c>
      <c r="E102" s="282">
        <v>10000</v>
      </c>
      <c r="F102" s="255">
        <f t="shared" si="2"/>
        <v>1</v>
      </c>
      <c r="H102" s="48">
        <f>IFERROR(VLOOKUP(B102&amp;C102,'C6'!$A$1:$Y$10000,5,FALSE),0)</f>
        <v>10000</v>
      </c>
      <c r="I102" s="48">
        <f>IFERROR(VLOOKUP(B102&amp;C102,'C6'!$A$1:$Y$10000,6,FALSE),0)</f>
        <v>10000</v>
      </c>
      <c r="J102" s="48">
        <f>IFERROR(VLOOKUP(B102&amp;C102,'C6'!$A$1:$Y$10000,7,FALSE),0)</f>
        <v>9996.16</v>
      </c>
      <c r="K102" s="48">
        <f>IFERROR(VLOOKUP(B102&amp;C102,'C6'!$A$1:$Y$10000,8,FALSE),0)</f>
        <v>9743.69</v>
      </c>
      <c r="L102" s="119">
        <f t="shared" si="3"/>
        <v>0</v>
      </c>
    </row>
    <row r="103" spans="2:12" x14ac:dyDescent="0.3">
      <c r="B103" s="291">
        <v>33210</v>
      </c>
      <c r="C103" s="291">
        <v>62500</v>
      </c>
      <c r="D103" s="291" t="s">
        <v>171</v>
      </c>
      <c r="E103" s="282">
        <v>3000</v>
      </c>
      <c r="F103" s="255">
        <f t="shared" si="2"/>
        <v>1</v>
      </c>
      <c r="H103" s="48">
        <f>IFERROR(VLOOKUP(B103&amp;C103,'C6'!$A$1:$Y$10000,5,FALSE),0)</f>
        <v>3000</v>
      </c>
      <c r="I103" s="48">
        <f>IFERROR(VLOOKUP(B103&amp;C103,'C6'!$A$1:$Y$10000,6,FALSE),0)</f>
        <v>4312.08</v>
      </c>
      <c r="J103" s="48">
        <f>IFERROR(VLOOKUP(B103&amp;C103,'C6'!$A$1:$Y$10000,7,FALSE),0)</f>
        <v>1807.97</v>
      </c>
      <c r="K103" s="48">
        <f>IFERROR(VLOOKUP(B103&amp;C103,'C6'!$A$1:$Y$10000,8,FALSE),0)</f>
        <v>1807.97</v>
      </c>
      <c r="L103" s="119">
        <f t="shared" si="3"/>
        <v>0</v>
      </c>
    </row>
    <row r="104" spans="2:12" hidden="1" x14ac:dyDescent="0.3">
      <c r="B104" s="291">
        <v>33300</v>
      </c>
      <c r="C104" s="291">
        <v>63300</v>
      </c>
      <c r="D104" s="291" t="s">
        <v>682</v>
      </c>
      <c r="E104" s="282">
        <v>0</v>
      </c>
      <c r="F104" s="255">
        <f t="shared" si="2"/>
        <v>0</v>
      </c>
      <c r="H104" s="48">
        <f>IFERROR(VLOOKUP(B104&amp;C104,'C6'!$A$1:$Y$10000,5,FALSE),0)</f>
        <v>0</v>
      </c>
      <c r="I104" s="48">
        <f>IFERROR(VLOOKUP(B104&amp;C104,'C6'!$A$1:$Y$10000,6,FALSE),0)</f>
        <v>17895.900000000001</v>
      </c>
      <c r="J104" s="48">
        <f>IFERROR(VLOOKUP(B104&amp;C104,'C6'!$A$1:$Y$10000,7,FALSE),0)</f>
        <v>17895.900000000001</v>
      </c>
      <c r="K104" s="48">
        <f>IFERROR(VLOOKUP(B104&amp;C104,'C6'!$A$1:$Y$10000,8,FALSE),0)</f>
        <v>17895.900000000001</v>
      </c>
      <c r="L104" s="119">
        <f t="shared" si="3"/>
        <v>0</v>
      </c>
    </row>
    <row r="105" spans="2:12" x14ac:dyDescent="0.3">
      <c r="B105" s="291">
        <v>33300</v>
      </c>
      <c r="C105" s="291">
        <v>62300</v>
      </c>
      <c r="D105" s="291" t="s">
        <v>172</v>
      </c>
      <c r="E105" s="282">
        <v>5000</v>
      </c>
      <c r="F105" s="255">
        <f t="shared" si="2"/>
        <v>1</v>
      </c>
      <c r="H105" s="48">
        <f>IFERROR(VLOOKUP(B105&amp;C105,'C6'!$A$1:$Y$10000,5,FALSE),0)</f>
        <v>5000</v>
      </c>
      <c r="I105" s="48">
        <f>IFERROR(VLOOKUP(B105&amp;C105,'C6'!$A$1:$Y$10000,6,FALSE),0)</f>
        <v>5000</v>
      </c>
      <c r="J105" s="48">
        <f>IFERROR(VLOOKUP(B105&amp;C105,'C6'!$A$1:$Y$10000,7,FALSE),0)</f>
        <v>6783.46</v>
      </c>
      <c r="K105" s="48">
        <f>IFERROR(VLOOKUP(B105&amp;C105,'C6'!$A$1:$Y$10000,8,FALSE),0)</f>
        <v>6783.46</v>
      </c>
      <c r="L105" s="119">
        <f t="shared" si="3"/>
        <v>0</v>
      </c>
    </row>
    <row r="106" spans="2:12" x14ac:dyDescent="0.3">
      <c r="B106" s="291">
        <v>33300</v>
      </c>
      <c r="C106" s="291">
        <v>62500</v>
      </c>
      <c r="D106" s="291" t="s">
        <v>173</v>
      </c>
      <c r="E106" s="282">
        <v>800</v>
      </c>
      <c r="F106" s="255">
        <f t="shared" si="2"/>
        <v>1</v>
      </c>
      <c r="H106" s="48">
        <f>IFERROR(VLOOKUP(B106&amp;C106,'C6'!$A$1:$Y$10000,5,FALSE),0)</f>
        <v>800</v>
      </c>
      <c r="I106" s="48">
        <f>IFERROR(VLOOKUP(B106&amp;C106,'C6'!$A$1:$Y$10000,6,FALSE),0)</f>
        <v>800</v>
      </c>
      <c r="J106" s="48">
        <f>IFERROR(VLOOKUP(B106&amp;C106,'C6'!$A$1:$Y$10000,7,FALSE),0)</f>
        <v>733.89</v>
      </c>
      <c r="K106" s="48">
        <f>IFERROR(VLOOKUP(B106&amp;C106,'C6'!$A$1:$Y$10000,8,FALSE),0)</f>
        <v>733.89</v>
      </c>
      <c r="L106" s="119">
        <f t="shared" si="3"/>
        <v>0</v>
      </c>
    </row>
    <row r="107" spans="2:12" hidden="1" x14ac:dyDescent="0.3">
      <c r="B107" s="291">
        <v>33400</v>
      </c>
      <c r="C107" s="291">
        <v>61900</v>
      </c>
      <c r="D107" s="291" t="s">
        <v>683</v>
      </c>
      <c r="E107" s="282">
        <v>0</v>
      </c>
      <c r="F107" s="255">
        <f t="shared" si="2"/>
        <v>0</v>
      </c>
      <c r="H107" s="48">
        <f>IFERROR(VLOOKUP(B107&amp;C107,'C6'!$A$1:$Y$10000,5,FALSE),0)</f>
        <v>20000</v>
      </c>
      <c r="I107" s="48">
        <f>IFERROR(VLOOKUP(B107&amp;C107,'C6'!$A$1:$Y$10000,6,FALSE),0)</f>
        <v>17000</v>
      </c>
      <c r="J107" s="48">
        <f>IFERROR(VLOOKUP(B107&amp;C107,'C6'!$A$1:$Y$10000,7,FALSE),0)</f>
        <v>8971.9500000000007</v>
      </c>
      <c r="K107" s="48">
        <f>IFERROR(VLOOKUP(B107&amp;C107,'C6'!$A$1:$Y$10000,8,FALSE),0)</f>
        <v>8971.9500000000007</v>
      </c>
      <c r="L107" s="119">
        <f t="shared" si="3"/>
        <v>-20000</v>
      </c>
    </row>
    <row r="108" spans="2:12" x14ac:dyDescent="0.3">
      <c r="B108" s="291">
        <v>33410</v>
      </c>
      <c r="C108" s="291">
        <v>62500</v>
      </c>
      <c r="D108" s="291" t="s">
        <v>157</v>
      </c>
      <c r="E108" s="282">
        <v>800</v>
      </c>
      <c r="F108" s="255">
        <f t="shared" si="2"/>
        <v>1</v>
      </c>
      <c r="H108" s="48">
        <f>IFERROR(VLOOKUP(B108&amp;C108,'C6'!$A$1:$Y$10000,5,FALSE),0)</f>
        <v>800</v>
      </c>
      <c r="I108" s="48">
        <f>IFERROR(VLOOKUP(B108&amp;C108,'C6'!$A$1:$Y$10000,6,FALSE),0)</f>
        <v>800</v>
      </c>
      <c r="J108" s="48">
        <f>IFERROR(VLOOKUP(B108&amp;C108,'C6'!$A$1:$Y$10000,7,FALSE),0)</f>
        <v>0</v>
      </c>
      <c r="K108" s="48">
        <f>IFERROR(VLOOKUP(B108&amp;C108,'C6'!$A$1:$Y$10000,8,FALSE),0)</f>
        <v>0</v>
      </c>
      <c r="L108" s="119">
        <f t="shared" si="3"/>
        <v>0</v>
      </c>
    </row>
    <row r="109" spans="2:12" x14ac:dyDescent="0.3">
      <c r="B109" s="291">
        <v>33600</v>
      </c>
      <c r="C109" s="291">
        <v>61901</v>
      </c>
      <c r="D109" s="291" t="s">
        <v>684</v>
      </c>
      <c r="E109" s="282">
        <v>13853.58</v>
      </c>
      <c r="F109" s="255">
        <f t="shared" si="2"/>
        <v>1</v>
      </c>
      <c r="H109" s="48">
        <f>IFERROR(VLOOKUP(B109&amp;C109,'C6'!$A$1:$Y$10000,5,FALSE),0)</f>
        <v>0</v>
      </c>
      <c r="I109" s="48">
        <f>IFERROR(VLOOKUP(B109&amp;C109,'C6'!$A$1:$Y$10000,6,FALSE),0)</f>
        <v>34534.32</v>
      </c>
      <c r="J109" s="48">
        <f>IFERROR(VLOOKUP(B109&amp;C109,'C6'!$A$1:$Y$10000,7,FALSE),0)</f>
        <v>0</v>
      </c>
      <c r="K109" s="48">
        <f>IFERROR(VLOOKUP(B109&amp;C109,'C6'!$A$1:$Y$10000,8,FALSE),0)</f>
        <v>0</v>
      </c>
      <c r="L109" s="119">
        <f t="shared" si="3"/>
        <v>13853.58</v>
      </c>
    </row>
    <row r="110" spans="2:12" hidden="1" x14ac:dyDescent="0.3">
      <c r="B110" s="291">
        <v>33600</v>
      </c>
      <c r="C110" s="291">
        <v>61905</v>
      </c>
      <c r="D110" s="291" t="s">
        <v>371</v>
      </c>
      <c r="E110" s="282">
        <v>0</v>
      </c>
      <c r="F110" s="255">
        <f t="shared" si="2"/>
        <v>0</v>
      </c>
      <c r="H110" s="48">
        <f>IFERROR(VLOOKUP(B110&amp;C110,'C6'!$A$1:$Y$10000,5,FALSE),0)</f>
        <v>0</v>
      </c>
      <c r="I110" s="48">
        <f>IFERROR(VLOOKUP(B110&amp;C110,'C6'!$A$1:$Y$10000,6,FALSE),0)</f>
        <v>4607.68</v>
      </c>
      <c r="J110" s="48">
        <f>IFERROR(VLOOKUP(B110&amp;C110,'C6'!$A$1:$Y$10000,7,FALSE),0)</f>
        <v>0</v>
      </c>
      <c r="K110" s="48">
        <f>IFERROR(VLOOKUP(B110&amp;C110,'C6'!$A$1:$Y$10000,8,FALSE),0)</f>
        <v>0</v>
      </c>
      <c r="L110" s="119">
        <f t="shared" si="3"/>
        <v>0</v>
      </c>
    </row>
    <row r="111" spans="2:12" hidden="1" x14ac:dyDescent="0.3">
      <c r="B111" s="291">
        <v>33600</v>
      </c>
      <c r="C111" s="291">
        <v>61906</v>
      </c>
      <c r="D111" s="291" t="s">
        <v>372</v>
      </c>
      <c r="E111" s="282">
        <v>0</v>
      </c>
      <c r="F111" s="255">
        <f t="shared" si="2"/>
        <v>0</v>
      </c>
      <c r="H111" s="48">
        <f>IFERROR(VLOOKUP(B111&amp;C111,'C6'!$A$1:$Y$10000,5,FALSE),0)</f>
        <v>0</v>
      </c>
      <c r="I111" s="48">
        <f>IFERROR(VLOOKUP(B111&amp;C111,'C6'!$A$1:$Y$10000,6,FALSE),0)</f>
        <v>77528.62</v>
      </c>
      <c r="J111" s="48">
        <f>IFERROR(VLOOKUP(B111&amp;C111,'C6'!$A$1:$Y$10000,7,FALSE),0)</f>
        <v>82229.539999999994</v>
      </c>
      <c r="K111" s="48">
        <f>IFERROR(VLOOKUP(B111&amp;C111,'C6'!$A$1:$Y$10000,8,FALSE),0)</f>
        <v>82229.539999999994</v>
      </c>
      <c r="L111" s="119">
        <f t="shared" si="3"/>
        <v>0</v>
      </c>
    </row>
    <row r="112" spans="2:12" hidden="1" x14ac:dyDescent="0.3">
      <c r="B112" s="291">
        <v>33800</v>
      </c>
      <c r="C112" s="291">
        <v>61900</v>
      </c>
      <c r="D112" s="291" t="s">
        <v>327</v>
      </c>
      <c r="E112" s="282">
        <v>0</v>
      </c>
      <c r="F112" s="255">
        <f t="shared" si="2"/>
        <v>0</v>
      </c>
      <c r="H112" s="48">
        <f>IFERROR(VLOOKUP(B112&amp;C112,'C6'!$A$1:$Y$10000,5,FALSE),0)</f>
        <v>0</v>
      </c>
      <c r="I112" s="48">
        <f>IFERROR(VLOOKUP(B112&amp;C112,'C6'!$A$1:$Y$10000,6,FALSE),0)</f>
        <v>19000</v>
      </c>
      <c r="J112" s="48">
        <f>IFERROR(VLOOKUP(B112&amp;C112,'C6'!$A$1:$Y$10000,7,FALSE),0)</f>
        <v>0</v>
      </c>
      <c r="K112" s="48">
        <f>IFERROR(VLOOKUP(B112&amp;C112,'C6'!$A$1:$Y$10000,8,FALSE),0)</f>
        <v>0</v>
      </c>
      <c r="L112" s="119">
        <f t="shared" si="3"/>
        <v>0</v>
      </c>
    </row>
    <row r="113" spans="2:12" x14ac:dyDescent="0.3">
      <c r="B113" s="291">
        <v>34200</v>
      </c>
      <c r="C113" s="291">
        <v>60900</v>
      </c>
      <c r="D113" s="291" t="s">
        <v>963</v>
      </c>
      <c r="E113" s="282">
        <v>3000</v>
      </c>
      <c r="F113" s="255">
        <f t="shared" si="2"/>
        <v>1</v>
      </c>
      <c r="H113" s="48">
        <f>IFERROR(VLOOKUP(B113&amp;C113,'C6'!$A$1:$Y$10000,5,FALSE),0)</f>
        <v>0</v>
      </c>
      <c r="I113" s="48">
        <f>IFERROR(VLOOKUP(B113&amp;C113,'C6'!$A$1:$Y$10000,6,FALSE),0)</f>
        <v>0</v>
      </c>
      <c r="J113" s="48">
        <f>IFERROR(VLOOKUP(B113&amp;C113,'C6'!$A$1:$Y$10000,7,FALSE),0)</f>
        <v>0</v>
      </c>
      <c r="K113" s="48">
        <f>IFERROR(VLOOKUP(B113&amp;C113,'C6'!$A$1:$Y$10000,8,FALSE),0)</f>
        <v>0</v>
      </c>
      <c r="L113" s="102">
        <f t="shared" si="3"/>
        <v>3000</v>
      </c>
    </row>
    <row r="114" spans="2:12" hidden="1" x14ac:dyDescent="0.3">
      <c r="B114" s="291">
        <v>34200</v>
      </c>
      <c r="C114" s="291">
        <v>62300</v>
      </c>
      <c r="D114" s="291" t="s">
        <v>685</v>
      </c>
      <c r="E114" s="282">
        <v>0</v>
      </c>
      <c r="F114" s="255">
        <f t="shared" si="2"/>
        <v>0</v>
      </c>
      <c r="H114" s="48">
        <f>IFERROR(VLOOKUP(B114&amp;C114,'C6'!$A$1:$Y$10000,5,FALSE),0)</f>
        <v>0</v>
      </c>
      <c r="I114" s="48">
        <f>IFERROR(VLOOKUP(B114&amp;C114,'C6'!$A$1:$Y$10000,6,FALSE),0)</f>
        <v>490664.55</v>
      </c>
      <c r="J114" s="48">
        <f>IFERROR(VLOOKUP(B114&amp;C114,'C6'!$A$1:$Y$10000,7,FALSE),0)</f>
        <v>0</v>
      </c>
      <c r="K114" s="48">
        <f>IFERROR(VLOOKUP(B114&amp;C114,'C6'!$A$1:$Y$10000,8,FALSE),0)</f>
        <v>0</v>
      </c>
      <c r="L114" s="119">
        <f t="shared" si="3"/>
        <v>0</v>
      </c>
    </row>
    <row r="115" spans="2:12" hidden="1" x14ac:dyDescent="0.3">
      <c r="B115" s="291">
        <v>34200</v>
      </c>
      <c r="C115" s="291">
        <v>62302</v>
      </c>
      <c r="D115" s="291" t="s">
        <v>686</v>
      </c>
      <c r="E115" s="282">
        <v>0</v>
      </c>
      <c r="F115" s="255">
        <f t="shared" si="2"/>
        <v>0</v>
      </c>
      <c r="H115" s="48">
        <f>IFERROR(VLOOKUP(B115&amp;C115,'C6'!$A$1:$Y$10000,5,FALSE),0)</f>
        <v>0</v>
      </c>
      <c r="I115" s="48">
        <f>IFERROR(VLOOKUP(B115&amp;C115,'C6'!$A$1:$Y$10000,6,FALSE),0)</f>
        <v>17411.73</v>
      </c>
      <c r="J115" s="48">
        <f>IFERROR(VLOOKUP(B115&amp;C115,'C6'!$A$1:$Y$10000,7,FALSE),0)</f>
        <v>17411.73</v>
      </c>
      <c r="K115" s="48">
        <f>IFERROR(VLOOKUP(B115&amp;C115,'C6'!$A$1:$Y$10000,8,FALSE),0)</f>
        <v>17411.73</v>
      </c>
      <c r="L115" s="119">
        <f t="shared" si="3"/>
        <v>0</v>
      </c>
    </row>
    <row r="116" spans="2:12" hidden="1" x14ac:dyDescent="0.3">
      <c r="B116" s="291">
        <v>34200</v>
      </c>
      <c r="C116" s="291">
        <v>62303</v>
      </c>
      <c r="D116" s="291" t="s">
        <v>687</v>
      </c>
      <c r="E116" s="282">
        <v>0</v>
      </c>
      <c r="F116" s="255">
        <f t="shared" si="2"/>
        <v>0</v>
      </c>
      <c r="H116" s="48">
        <f>IFERROR(VLOOKUP(B116&amp;C116,'C6'!$A$1:$Y$10000,5,FALSE),0)</f>
        <v>0</v>
      </c>
      <c r="I116" s="48">
        <f>IFERROR(VLOOKUP(B116&amp;C116,'C6'!$A$1:$Y$10000,6,FALSE),0)</f>
        <v>4263.0600000000004</v>
      </c>
      <c r="J116" s="48">
        <f>IFERROR(VLOOKUP(B116&amp;C116,'C6'!$A$1:$Y$10000,7,FALSE),0)</f>
        <v>4263.0600000000004</v>
      </c>
      <c r="K116" s="48">
        <f>IFERROR(VLOOKUP(B116&amp;C116,'C6'!$A$1:$Y$10000,8,FALSE),0)</f>
        <v>4263.0600000000004</v>
      </c>
      <c r="L116" s="119">
        <f t="shared" si="3"/>
        <v>0</v>
      </c>
    </row>
    <row r="117" spans="2:12" hidden="1" x14ac:dyDescent="0.3">
      <c r="B117" s="291">
        <v>34200</v>
      </c>
      <c r="C117" s="291">
        <v>63200</v>
      </c>
      <c r="D117" s="291" t="s">
        <v>675</v>
      </c>
      <c r="E117" s="282">
        <v>0</v>
      </c>
      <c r="F117" s="255">
        <f t="shared" si="2"/>
        <v>0</v>
      </c>
      <c r="H117" s="48">
        <f>IFERROR(VLOOKUP(B117&amp;C117,'C6'!$A$1:$Y$10000,5,FALSE),0)</f>
        <v>0</v>
      </c>
      <c r="I117" s="48">
        <f>IFERROR(VLOOKUP(B117&amp;C117,'C6'!$A$1:$Y$10000,6,FALSE),0)</f>
        <v>0</v>
      </c>
      <c r="J117" s="48">
        <f>IFERROR(VLOOKUP(B117&amp;C117,'C6'!$A$1:$Y$10000,7,FALSE),0)</f>
        <v>0</v>
      </c>
      <c r="K117" s="48">
        <f>IFERROR(VLOOKUP(B117&amp;C117,'C6'!$A$1:$Y$10000,8,FALSE),0)</f>
        <v>0</v>
      </c>
      <c r="L117" s="119">
        <f t="shared" si="3"/>
        <v>0</v>
      </c>
    </row>
    <row r="118" spans="2:12" x14ac:dyDescent="0.3">
      <c r="B118" s="291">
        <v>34200</v>
      </c>
      <c r="C118" s="291">
        <v>61900</v>
      </c>
      <c r="D118" s="291" t="s">
        <v>688</v>
      </c>
      <c r="E118" s="282">
        <v>7500</v>
      </c>
      <c r="F118" s="255">
        <f t="shared" si="2"/>
        <v>1</v>
      </c>
      <c r="H118" s="48">
        <f>IFERROR(VLOOKUP(B118&amp;C118,'C6'!$A$1:$Y$10000,5,FALSE),0)</f>
        <v>7500</v>
      </c>
      <c r="I118" s="48">
        <f>IFERROR(VLOOKUP(B118&amp;C118,'C6'!$A$1:$Y$10000,6,FALSE),0)</f>
        <v>7500</v>
      </c>
      <c r="J118" s="48">
        <f>IFERROR(VLOOKUP(B118&amp;C118,'C6'!$A$1:$Y$10000,7,FALSE),0)</f>
        <v>2335.3000000000002</v>
      </c>
      <c r="K118" s="48">
        <f>IFERROR(VLOOKUP(B118&amp;C118,'C6'!$A$1:$Y$10000,8,FALSE),0)</f>
        <v>2335.3000000000002</v>
      </c>
      <c r="L118" s="119">
        <f t="shared" si="3"/>
        <v>0</v>
      </c>
    </row>
    <row r="119" spans="2:12" hidden="1" x14ac:dyDescent="0.3">
      <c r="B119" s="291">
        <v>34200</v>
      </c>
      <c r="C119" s="291">
        <v>61902</v>
      </c>
      <c r="D119" s="291" t="s">
        <v>338</v>
      </c>
      <c r="E119" s="282">
        <v>0</v>
      </c>
      <c r="F119" s="255">
        <f t="shared" si="2"/>
        <v>0</v>
      </c>
      <c r="H119" s="48">
        <f>IFERROR(VLOOKUP(B119&amp;C119,'C6'!$A$1:$Y$10000,5,FALSE),0)</f>
        <v>15000</v>
      </c>
      <c r="I119" s="48">
        <f>IFERROR(VLOOKUP(B119&amp;C119,'C6'!$A$1:$Y$10000,6,FALSE),0)</f>
        <v>15000</v>
      </c>
      <c r="J119" s="48">
        <f>IFERROR(VLOOKUP(B119&amp;C119,'C6'!$A$1:$Y$10000,7,FALSE),0)</f>
        <v>16740.349999999999</v>
      </c>
      <c r="K119" s="48">
        <f>IFERROR(VLOOKUP(B119&amp;C119,'C6'!$A$1:$Y$10000,8,FALSE),0)</f>
        <v>16740.349999999999</v>
      </c>
      <c r="L119" s="119">
        <f t="shared" si="3"/>
        <v>-15000</v>
      </c>
    </row>
    <row r="120" spans="2:12" x14ac:dyDescent="0.3">
      <c r="B120" s="291">
        <v>34200</v>
      </c>
      <c r="C120" s="291">
        <v>62301</v>
      </c>
      <c r="D120" s="291" t="s">
        <v>174</v>
      </c>
      <c r="E120" s="282">
        <v>7500</v>
      </c>
      <c r="F120" s="255">
        <f t="shared" si="2"/>
        <v>1</v>
      </c>
      <c r="H120" s="48">
        <f>IFERROR(VLOOKUP(B120&amp;C120,'C6'!$A$1:$Y$10000,5,FALSE),0)</f>
        <v>7500</v>
      </c>
      <c r="I120" s="48">
        <f>IFERROR(VLOOKUP(B120&amp;C120,'C6'!$A$1:$Y$10000,6,FALSE),0)</f>
        <v>7500</v>
      </c>
      <c r="J120" s="48">
        <f>IFERROR(VLOOKUP(B120&amp;C120,'C6'!$A$1:$Y$10000,7,FALSE),0)</f>
        <v>5461.6</v>
      </c>
      <c r="K120" s="48">
        <f>IFERROR(VLOOKUP(B120&amp;C120,'C6'!$A$1:$Y$10000,8,FALSE),0)</f>
        <v>5461.6</v>
      </c>
      <c r="L120" s="119">
        <f t="shared" si="3"/>
        <v>0</v>
      </c>
    </row>
    <row r="121" spans="2:12" hidden="1" x14ac:dyDescent="0.3">
      <c r="B121" s="291">
        <v>34200</v>
      </c>
      <c r="C121" s="291">
        <v>63201</v>
      </c>
      <c r="D121" s="291" t="s">
        <v>374</v>
      </c>
      <c r="E121" s="282">
        <v>0</v>
      </c>
      <c r="F121" s="255">
        <f t="shared" si="2"/>
        <v>0</v>
      </c>
      <c r="H121" s="48">
        <f>IFERROR(VLOOKUP(B121&amp;C121,'C6'!$A$1:$Y$10000,5,FALSE),0)</f>
        <v>0</v>
      </c>
      <c r="I121" s="48">
        <f>IFERROR(VLOOKUP(B121&amp;C121,'C6'!$A$1:$Y$10000,6,FALSE),0)</f>
        <v>0</v>
      </c>
      <c r="J121" s="48">
        <f>IFERROR(VLOOKUP(B121&amp;C121,'C6'!$A$1:$Y$10000,7,FALSE),0)</f>
        <v>0</v>
      </c>
      <c r="K121" s="48">
        <f>IFERROR(VLOOKUP(B121&amp;C121,'C6'!$A$1:$Y$10000,8,FALSE),0)</f>
        <v>0</v>
      </c>
      <c r="L121" s="119">
        <f t="shared" si="3"/>
        <v>0</v>
      </c>
    </row>
    <row r="122" spans="2:12" hidden="1" x14ac:dyDescent="0.3">
      <c r="B122" s="291">
        <v>34200</v>
      </c>
      <c r="C122" s="291">
        <v>63203</v>
      </c>
      <c r="D122" s="291" t="s">
        <v>689</v>
      </c>
      <c r="E122" s="282">
        <v>0</v>
      </c>
      <c r="F122" s="255">
        <f t="shared" si="2"/>
        <v>0</v>
      </c>
      <c r="H122" s="48">
        <f>IFERROR(VLOOKUP(B122&amp;C122,'C6'!$A$1:$Y$10000,5,FALSE),0)</f>
        <v>0</v>
      </c>
      <c r="I122" s="48">
        <f>IFERROR(VLOOKUP(B122&amp;C122,'C6'!$A$1:$Y$10000,6,FALSE),0)</f>
        <v>0</v>
      </c>
      <c r="J122" s="48">
        <f>IFERROR(VLOOKUP(B122&amp;C122,'C6'!$A$1:$Y$10000,7,FALSE),0)</f>
        <v>3840.34</v>
      </c>
      <c r="K122" s="48">
        <f>IFERROR(VLOOKUP(B122&amp;C122,'C6'!$A$1:$Y$10000,8,FALSE),0)</f>
        <v>3840.34</v>
      </c>
      <c r="L122" s="119">
        <f t="shared" si="3"/>
        <v>0</v>
      </c>
    </row>
    <row r="123" spans="2:12" x14ac:dyDescent="0.3">
      <c r="B123" s="291">
        <v>34200</v>
      </c>
      <c r="C123" s="291">
        <v>63301</v>
      </c>
      <c r="D123" s="291" t="s">
        <v>175</v>
      </c>
      <c r="E123" s="282">
        <v>7500</v>
      </c>
      <c r="F123" s="255">
        <f t="shared" si="2"/>
        <v>1</v>
      </c>
      <c r="H123" s="48">
        <f>IFERROR(VLOOKUP(B123&amp;C123,'C6'!$A$1:$Y$10000,5,FALSE),0)</f>
        <v>7500</v>
      </c>
      <c r="I123" s="48">
        <f>IFERROR(VLOOKUP(B123&amp;C123,'C6'!$A$1:$Y$10000,6,FALSE),0)</f>
        <v>7500</v>
      </c>
      <c r="J123" s="48">
        <f>IFERROR(VLOOKUP(B123&amp;C123,'C6'!$A$1:$Y$10000,7,FALSE),0)</f>
        <v>8080.38</v>
      </c>
      <c r="K123" s="48">
        <f>IFERROR(VLOOKUP(B123&amp;C123,'C6'!$A$1:$Y$10000,8,FALSE),0)</f>
        <v>8080.38</v>
      </c>
      <c r="L123" s="119">
        <f t="shared" si="3"/>
        <v>0</v>
      </c>
    </row>
    <row r="124" spans="2:12" hidden="1" x14ac:dyDescent="0.3">
      <c r="B124" s="291">
        <v>42000</v>
      </c>
      <c r="C124" s="291">
        <v>64100</v>
      </c>
      <c r="D124" s="291" t="s">
        <v>690</v>
      </c>
      <c r="E124" s="282">
        <v>0</v>
      </c>
      <c r="F124" s="255">
        <f t="shared" si="2"/>
        <v>0</v>
      </c>
      <c r="H124" s="48">
        <f>IFERROR(VLOOKUP(B124&amp;C124,'C6'!$A$1:$Y$10000,5,FALSE),0)</f>
        <v>0</v>
      </c>
      <c r="I124" s="48">
        <f>IFERROR(VLOOKUP(B124&amp;C124,'C6'!$A$1:$Y$10000,6,FALSE),0)</f>
        <v>2783</v>
      </c>
      <c r="J124" s="48">
        <f>IFERROR(VLOOKUP(B124&amp;C124,'C6'!$A$1:$Y$10000,7,FALSE),0)</f>
        <v>2783</v>
      </c>
      <c r="K124" s="48">
        <f>IFERROR(VLOOKUP(B124&amp;C124,'C6'!$A$1:$Y$10000,8,FALSE),0)</f>
        <v>2783</v>
      </c>
      <c r="L124" s="119">
        <f t="shared" si="3"/>
        <v>0</v>
      </c>
    </row>
    <row r="125" spans="2:12" x14ac:dyDescent="0.3">
      <c r="B125" s="291">
        <v>46130</v>
      </c>
      <c r="C125" s="291">
        <v>62300</v>
      </c>
      <c r="D125" s="291" t="s">
        <v>1084</v>
      </c>
      <c r="E125" s="282">
        <v>1500</v>
      </c>
      <c r="F125" s="255">
        <f t="shared" si="2"/>
        <v>1</v>
      </c>
      <c r="H125" s="48">
        <f>IFERROR(VLOOKUP(B125&amp;C125,'C6'!$A$1:$Y$10000,5,FALSE),0)</f>
        <v>0</v>
      </c>
      <c r="I125" s="48">
        <f>IFERROR(VLOOKUP(B125&amp;C125,'C6'!$A$1:$Y$10000,6,FALSE),0)</f>
        <v>0</v>
      </c>
      <c r="J125" s="48">
        <f>IFERROR(VLOOKUP(B125&amp;C125,'C6'!$A$1:$Y$10000,7,FALSE),0)</f>
        <v>0</v>
      </c>
      <c r="K125" s="48">
        <f>IFERROR(VLOOKUP(B125&amp;C125,'C6'!$A$1:$Y$10000,8,FALSE),0)</f>
        <v>0</v>
      </c>
      <c r="L125" s="102">
        <f t="shared" si="3"/>
        <v>1500</v>
      </c>
    </row>
    <row r="126" spans="2:12" hidden="1" x14ac:dyDescent="0.3">
      <c r="B126" s="291">
        <v>49100</v>
      </c>
      <c r="C126" s="291">
        <v>62300</v>
      </c>
      <c r="D126" s="291" t="s">
        <v>176</v>
      </c>
      <c r="E126" s="282">
        <v>0</v>
      </c>
      <c r="F126" s="255">
        <f t="shared" si="2"/>
        <v>0</v>
      </c>
      <c r="H126" s="48">
        <f>IFERROR(VLOOKUP(B126&amp;C126,'C6'!$A$1:$Y$10000,5,FALSE),0)</f>
        <v>0</v>
      </c>
      <c r="I126" s="48">
        <f>IFERROR(VLOOKUP(B126&amp;C126,'C6'!$A$1:$Y$10000,6,FALSE),0)</f>
        <v>0</v>
      </c>
      <c r="J126" s="48">
        <f>IFERROR(VLOOKUP(B126&amp;C126,'C6'!$A$1:$Y$10000,7,FALSE),0)</f>
        <v>0</v>
      </c>
      <c r="K126" s="48">
        <f>IFERROR(VLOOKUP(B126&amp;C126,'C6'!$A$1:$Y$10000,8,FALSE),0)</f>
        <v>0</v>
      </c>
      <c r="L126" s="119">
        <f t="shared" si="3"/>
        <v>0</v>
      </c>
    </row>
    <row r="127" spans="2:12" x14ac:dyDescent="0.3">
      <c r="B127" s="291">
        <v>92000</v>
      </c>
      <c r="C127" s="291">
        <v>60900</v>
      </c>
      <c r="D127" s="291" t="s">
        <v>960</v>
      </c>
      <c r="E127" s="282">
        <v>7000</v>
      </c>
      <c r="F127" s="255">
        <f t="shared" si="2"/>
        <v>1</v>
      </c>
      <c r="G127" t="s">
        <v>959</v>
      </c>
      <c r="H127" s="48">
        <f>IFERROR(VLOOKUP(B127&amp;C127,'C6'!$A$1:$Y$10000,5,FALSE),0)</f>
        <v>0</v>
      </c>
      <c r="I127" s="48">
        <f>IFERROR(VLOOKUP(B127&amp;C127,'C6'!$A$1:$Y$10000,6,FALSE),0)</f>
        <v>0</v>
      </c>
      <c r="J127" s="48">
        <f>IFERROR(VLOOKUP(B127&amp;C127,'C6'!$A$1:$Y$10000,7,FALSE),0)</f>
        <v>0</v>
      </c>
      <c r="K127" s="48">
        <f>IFERROR(VLOOKUP(B127&amp;C127,'C6'!$A$1:$Y$10000,8,FALSE),0)</f>
        <v>0</v>
      </c>
      <c r="L127" s="102">
        <f t="shared" si="3"/>
        <v>7000</v>
      </c>
    </row>
    <row r="128" spans="2:12" hidden="1" x14ac:dyDescent="0.3">
      <c r="B128" s="291">
        <v>92000</v>
      </c>
      <c r="C128" s="291">
        <v>62303</v>
      </c>
      <c r="D128" s="291" t="s">
        <v>691</v>
      </c>
      <c r="E128" s="282">
        <v>0</v>
      </c>
      <c r="F128" s="255">
        <f t="shared" si="2"/>
        <v>0</v>
      </c>
      <c r="H128" s="48">
        <f>IFERROR(VLOOKUP(B128&amp;C128,'C6'!$A$1:$Y$10000,5,FALSE),0)</f>
        <v>0</v>
      </c>
      <c r="I128" s="48">
        <f>IFERROR(VLOOKUP(B128&amp;C128,'C6'!$A$1:$Y$10000,6,FALSE),0)</f>
        <v>0</v>
      </c>
      <c r="J128" s="48">
        <f>IFERROR(VLOOKUP(B128&amp;C128,'C6'!$A$1:$Y$10000,7,FALSE),0)</f>
        <v>0</v>
      </c>
      <c r="K128" s="48">
        <f>IFERROR(VLOOKUP(B128&amp;C128,'C6'!$A$1:$Y$10000,8,FALSE),0)</f>
        <v>0</v>
      </c>
      <c r="L128" s="119">
        <f t="shared" si="3"/>
        <v>0</v>
      </c>
    </row>
    <row r="129" spans="2:12" hidden="1" x14ac:dyDescent="0.3">
      <c r="B129" s="291">
        <v>92000</v>
      </c>
      <c r="C129" s="291">
        <v>62304</v>
      </c>
      <c r="D129" s="291" t="s">
        <v>692</v>
      </c>
      <c r="E129" s="282">
        <v>0</v>
      </c>
      <c r="F129" s="255">
        <f t="shared" si="2"/>
        <v>0</v>
      </c>
      <c r="H129" s="48">
        <f>IFERROR(VLOOKUP(B129&amp;C129,'C6'!$A$1:$Y$10000,5,FALSE),0)</f>
        <v>0</v>
      </c>
      <c r="I129" s="48">
        <f>IFERROR(VLOOKUP(B129&amp;C129,'C6'!$A$1:$Y$10000,6,FALSE),0)</f>
        <v>0</v>
      </c>
      <c r="J129" s="48">
        <f>IFERROR(VLOOKUP(B129&amp;C129,'C6'!$A$1:$Y$10000,7,FALSE),0)</f>
        <v>0</v>
      </c>
      <c r="K129" s="48">
        <f>IFERROR(VLOOKUP(B129&amp;C129,'C6'!$A$1:$Y$10000,8,FALSE),0)</f>
        <v>0</v>
      </c>
      <c r="L129" s="119">
        <f t="shared" si="3"/>
        <v>0</v>
      </c>
    </row>
    <row r="130" spans="2:12" hidden="1" x14ac:dyDescent="0.3">
      <c r="B130" s="291">
        <v>92000</v>
      </c>
      <c r="C130" s="291">
        <v>63203</v>
      </c>
      <c r="D130" s="291" t="s">
        <v>694</v>
      </c>
      <c r="E130" s="282">
        <v>0</v>
      </c>
      <c r="F130" s="255">
        <f t="shared" si="2"/>
        <v>0</v>
      </c>
      <c r="H130" s="48">
        <f>IFERROR(VLOOKUP(B130&amp;C130,'C6'!$A$1:$Y$10000,5,FALSE),0)</f>
        <v>0</v>
      </c>
      <c r="I130" s="48">
        <f>IFERROR(VLOOKUP(B130&amp;C130,'C6'!$A$1:$Y$10000,6,FALSE),0)</f>
        <v>0</v>
      </c>
      <c r="J130" s="48">
        <f>IFERROR(VLOOKUP(B130&amp;C130,'C6'!$A$1:$Y$10000,7,FALSE),0)</f>
        <v>4426.46</v>
      </c>
      <c r="K130" s="48">
        <f>IFERROR(VLOOKUP(B130&amp;C130,'C6'!$A$1:$Y$10000,8,FALSE),0)</f>
        <v>3110.1</v>
      </c>
      <c r="L130" s="119">
        <f t="shared" si="3"/>
        <v>0</v>
      </c>
    </row>
    <row r="131" spans="2:12" hidden="1" x14ac:dyDescent="0.3">
      <c r="B131" s="291">
        <v>92000</v>
      </c>
      <c r="C131" s="291">
        <v>63204</v>
      </c>
      <c r="D131" s="291" t="s">
        <v>695</v>
      </c>
      <c r="E131" s="282">
        <v>0</v>
      </c>
      <c r="F131" s="255">
        <f t="shared" si="2"/>
        <v>0</v>
      </c>
      <c r="H131" s="48">
        <f>IFERROR(VLOOKUP(B131&amp;C131,'C6'!$A$1:$Y$10000,5,FALSE),0)</f>
        <v>0</v>
      </c>
      <c r="I131" s="48">
        <f>IFERROR(VLOOKUP(B131&amp;C131,'C6'!$A$1:$Y$10000,6,FALSE),0)</f>
        <v>0</v>
      </c>
      <c r="J131" s="48">
        <f>IFERROR(VLOOKUP(B131&amp;C131,'C6'!$A$1:$Y$10000,7,FALSE),0)</f>
        <v>0</v>
      </c>
      <c r="K131" s="48">
        <f>IFERROR(VLOOKUP(B131&amp;C131,'C6'!$A$1:$Y$10000,8,FALSE),0)</f>
        <v>0</v>
      </c>
      <c r="L131" s="119">
        <f t="shared" si="3"/>
        <v>0</v>
      </c>
    </row>
    <row r="132" spans="2:12" hidden="1" x14ac:dyDescent="0.3">
      <c r="B132" s="291">
        <v>92000</v>
      </c>
      <c r="C132" s="291">
        <v>64100</v>
      </c>
      <c r="D132" s="291" t="s">
        <v>696</v>
      </c>
      <c r="E132" s="282">
        <v>0</v>
      </c>
      <c r="F132" s="255">
        <f t="shared" si="2"/>
        <v>0</v>
      </c>
      <c r="H132" s="48">
        <f>IFERROR(VLOOKUP(B132&amp;C132,'C6'!$A$1:$Y$10000,5,FALSE),0)</f>
        <v>0</v>
      </c>
      <c r="I132" s="48">
        <f>IFERROR(VLOOKUP(B132&amp;C132,'C6'!$A$1:$Y$10000,6,FALSE),0)</f>
        <v>14480</v>
      </c>
      <c r="J132" s="48">
        <f>IFERROR(VLOOKUP(B132&amp;C132,'C6'!$A$1:$Y$10000,7,FALSE),0)</f>
        <v>0</v>
      </c>
      <c r="K132" s="48">
        <f>IFERROR(VLOOKUP(B132&amp;C132,'C6'!$A$1:$Y$10000,8,FALSE),0)</f>
        <v>0</v>
      </c>
      <c r="L132" s="119">
        <f t="shared" si="3"/>
        <v>0</v>
      </c>
    </row>
    <row r="133" spans="2:12" x14ac:dyDescent="0.3">
      <c r="B133" s="291">
        <v>92000</v>
      </c>
      <c r="C133" s="291">
        <v>61901</v>
      </c>
      <c r="D133" s="291" t="s">
        <v>177</v>
      </c>
      <c r="E133" s="282">
        <v>5000</v>
      </c>
      <c r="F133" s="255">
        <f t="shared" si="2"/>
        <v>1</v>
      </c>
      <c r="H133" s="48">
        <f>IFERROR(VLOOKUP(B133&amp;C133,'C6'!$A$1:$Y$10000,5,FALSE),0)</f>
        <v>5000</v>
      </c>
      <c r="I133" s="48">
        <f>IFERROR(VLOOKUP(B133&amp;C133,'C6'!$A$1:$Y$10000,6,FALSE),0)</f>
        <v>5000</v>
      </c>
      <c r="J133" s="48">
        <f>IFERROR(VLOOKUP(B133&amp;C133,'C6'!$A$1:$Y$10000,7,FALSE),0)</f>
        <v>0</v>
      </c>
      <c r="K133" s="48">
        <f>IFERROR(VLOOKUP(B133&amp;C133,'C6'!$A$1:$Y$10000,8,FALSE),0)</f>
        <v>0</v>
      </c>
      <c r="L133" s="119">
        <f t="shared" si="3"/>
        <v>0</v>
      </c>
    </row>
    <row r="134" spans="2:12" x14ac:dyDescent="0.3">
      <c r="B134" s="291">
        <v>92000</v>
      </c>
      <c r="C134" s="291">
        <v>62300</v>
      </c>
      <c r="D134" s="291" t="s">
        <v>178</v>
      </c>
      <c r="E134" s="282">
        <v>3000</v>
      </c>
      <c r="F134" s="255">
        <f t="shared" si="2"/>
        <v>1</v>
      </c>
      <c r="H134" s="48">
        <f>IFERROR(VLOOKUP(B134&amp;C134,'C6'!$A$1:$Y$10000,5,FALSE),0)</f>
        <v>3000</v>
      </c>
      <c r="I134" s="48">
        <f>IFERROR(VLOOKUP(B134&amp;C134,'C6'!$A$1:$Y$10000,6,FALSE),0)</f>
        <v>12000</v>
      </c>
      <c r="J134" s="48">
        <f>IFERROR(VLOOKUP(B134&amp;C134,'C6'!$A$1:$Y$10000,7,FALSE),0)</f>
        <v>9527.19</v>
      </c>
      <c r="K134" s="48">
        <f>IFERROR(VLOOKUP(B134&amp;C134,'C6'!$A$1:$Y$10000,8,FALSE),0)</f>
        <v>9527.19</v>
      </c>
      <c r="L134" s="119">
        <f t="shared" si="3"/>
        <v>0</v>
      </c>
    </row>
    <row r="135" spans="2:12" x14ac:dyDescent="0.3">
      <c r="B135" s="291">
        <v>92000</v>
      </c>
      <c r="C135" s="291">
        <v>62301</v>
      </c>
      <c r="D135" s="291" t="s">
        <v>697</v>
      </c>
      <c r="E135" s="282">
        <v>3900</v>
      </c>
      <c r="F135" s="255">
        <f t="shared" si="2"/>
        <v>1</v>
      </c>
      <c r="H135" s="48">
        <f>IFERROR(VLOOKUP(B135&amp;C135,'C6'!$A$1:$Y$10000,5,FALSE),0)</f>
        <v>3900</v>
      </c>
      <c r="I135" s="48">
        <f>IFERROR(VLOOKUP(B135&amp;C135,'C6'!$A$1:$Y$10000,6,FALSE),0)</f>
        <v>14701.42</v>
      </c>
      <c r="J135" s="48">
        <f>IFERROR(VLOOKUP(B135&amp;C135,'C6'!$A$1:$Y$10000,7,FALSE),0)</f>
        <v>12571.9</v>
      </c>
      <c r="K135" s="48">
        <f>IFERROR(VLOOKUP(B135&amp;C135,'C6'!$A$1:$Y$10000,8,FALSE),0)</f>
        <v>12571.9</v>
      </c>
      <c r="L135" s="119">
        <f t="shared" si="3"/>
        <v>0</v>
      </c>
    </row>
    <row r="136" spans="2:12" x14ac:dyDescent="0.3">
      <c r="B136" s="291">
        <v>92000</v>
      </c>
      <c r="C136" s="291">
        <v>62302</v>
      </c>
      <c r="D136" s="291" t="s">
        <v>698</v>
      </c>
      <c r="E136" s="282">
        <v>4100</v>
      </c>
      <c r="F136" s="255">
        <f t="shared" si="2"/>
        <v>1</v>
      </c>
      <c r="H136" s="48">
        <f>IFERROR(VLOOKUP(B136&amp;C136,'C6'!$A$1:$Y$10000,5,FALSE),0)</f>
        <v>4100</v>
      </c>
      <c r="I136" s="48">
        <f>IFERROR(VLOOKUP(B136&amp;C136,'C6'!$A$1:$Y$10000,6,FALSE),0)</f>
        <v>15541.82</v>
      </c>
      <c r="J136" s="48">
        <f>IFERROR(VLOOKUP(B136&amp;C136,'C6'!$A$1:$Y$10000,7,FALSE),0)</f>
        <v>13164.8</v>
      </c>
      <c r="K136" s="48">
        <f>IFERROR(VLOOKUP(B136&amp;C136,'C6'!$A$1:$Y$10000,8,FALSE),0)</f>
        <v>13164.8</v>
      </c>
      <c r="L136" s="119">
        <f t="shared" si="3"/>
        <v>0</v>
      </c>
    </row>
    <row r="137" spans="2:12" x14ac:dyDescent="0.3">
      <c r="B137" s="291">
        <v>92000</v>
      </c>
      <c r="C137" s="291">
        <v>62500</v>
      </c>
      <c r="D137" s="291" t="s">
        <v>179</v>
      </c>
      <c r="E137" s="282">
        <v>1500</v>
      </c>
      <c r="F137" s="255">
        <f t="shared" si="2"/>
        <v>1</v>
      </c>
      <c r="H137" s="48">
        <f>IFERROR(VLOOKUP(B137&amp;C137,'C6'!$A$1:$Y$10000,5,FALSE),0)</f>
        <v>1500</v>
      </c>
      <c r="I137" s="48">
        <f>IFERROR(VLOOKUP(B137&amp;C137,'C6'!$A$1:$Y$10000,6,FALSE),0)</f>
        <v>1500</v>
      </c>
      <c r="J137" s="48">
        <f>IFERROR(VLOOKUP(B137&amp;C137,'C6'!$A$1:$Y$10000,7,FALSE),0)</f>
        <v>3196.16</v>
      </c>
      <c r="K137" s="48">
        <f>IFERROR(VLOOKUP(B137&amp;C137,'C6'!$A$1:$Y$10000,8,FALSE),0)</f>
        <v>2451.36</v>
      </c>
      <c r="L137" s="119">
        <f t="shared" si="3"/>
        <v>0</v>
      </c>
    </row>
    <row r="138" spans="2:12" x14ac:dyDescent="0.3">
      <c r="B138" s="291">
        <v>92000</v>
      </c>
      <c r="C138" s="291">
        <v>63200</v>
      </c>
      <c r="D138" s="291" t="s">
        <v>180</v>
      </c>
      <c r="E138" s="282">
        <v>5000</v>
      </c>
      <c r="F138" s="255">
        <f t="shared" ref="F138:F144" si="4">IF(E138=0,0,1)</f>
        <v>1</v>
      </c>
      <c r="H138" s="48">
        <f>IFERROR(VLOOKUP(B138&amp;C138,'C6'!$A$1:$Y$10000,5,FALSE),0)</f>
        <v>5000</v>
      </c>
      <c r="I138" s="48">
        <f>IFERROR(VLOOKUP(B138&amp;C138,'C6'!$A$1:$Y$10000,6,FALSE),0)</f>
        <v>5000</v>
      </c>
      <c r="J138" s="48">
        <f>IFERROR(VLOOKUP(B138&amp;C138,'C6'!$A$1:$Y$10000,7,FALSE),0)</f>
        <v>2764.95</v>
      </c>
      <c r="K138" s="48">
        <f>IFERROR(VLOOKUP(B138&amp;C138,'C6'!$A$1:$Y$10000,8,FALSE),0)</f>
        <v>2764.95</v>
      </c>
      <c r="L138" s="119">
        <f t="shared" ref="L138:L142" si="5">E138-H138</f>
        <v>0</v>
      </c>
    </row>
    <row r="139" spans="2:12" x14ac:dyDescent="0.3">
      <c r="B139" s="291">
        <v>92000</v>
      </c>
      <c r="C139" s="291">
        <v>63201</v>
      </c>
      <c r="D139" s="291" t="s">
        <v>699</v>
      </c>
      <c r="E139" s="282">
        <f>16500-147.8</f>
        <v>16352.2</v>
      </c>
      <c r="F139" s="255">
        <f t="shared" si="4"/>
        <v>1</v>
      </c>
      <c r="G139" t="s">
        <v>1333</v>
      </c>
      <c r="H139" s="48">
        <f>IFERROR(VLOOKUP(B139&amp;C139,'C6'!$A$1:$Y$10000,5,FALSE),0)</f>
        <v>15000</v>
      </c>
      <c r="I139" s="48">
        <f>IFERROR(VLOOKUP(B139&amp;C139,'C6'!$A$1:$Y$10000,6,FALSE),0)</f>
        <v>15000</v>
      </c>
      <c r="J139" s="48">
        <f>IFERROR(VLOOKUP(B139&amp;C139,'C6'!$A$1:$Y$10000,7,FALSE),0)</f>
        <v>10354.620000000001</v>
      </c>
      <c r="K139" s="48">
        <f>IFERROR(VLOOKUP(B139&amp;C139,'C6'!$A$1:$Y$10000,8,FALSE),0)</f>
        <v>10354.620000000001</v>
      </c>
      <c r="L139" s="156">
        <f t="shared" si="5"/>
        <v>1352.2000000000007</v>
      </c>
    </row>
    <row r="140" spans="2:12" hidden="1" x14ac:dyDescent="0.3">
      <c r="B140" s="291">
        <v>92000</v>
      </c>
      <c r="C140" s="291">
        <v>63202</v>
      </c>
      <c r="D140" s="291" t="s">
        <v>945</v>
      </c>
      <c r="E140" s="282"/>
      <c r="F140" s="255">
        <f t="shared" si="4"/>
        <v>0</v>
      </c>
      <c r="G140" t="s">
        <v>1334</v>
      </c>
      <c r="H140" s="48">
        <f>IFERROR(VLOOKUP(B140&amp;C140,'C6'!$A$1:$Y$10000,5,FALSE),0)</f>
        <v>0</v>
      </c>
      <c r="I140" s="48">
        <f>IFERROR(VLOOKUP(B140&amp;C140,'C6'!$A$1:$Y$10000,6,FALSE),0)</f>
        <v>2764.51</v>
      </c>
      <c r="J140" s="48">
        <f>IFERROR(VLOOKUP(B140&amp;C140,'C6'!$A$1:$Y$10000,7,FALSE),0)</f>
        <v>2161.79</v>
      </c>
      <c r="K140" s="48">
        <f>IFERROR(VLOOKUP(B140&amp;C140,'C6'!$A$1:$Y$10000,8,FALSE),0)</f>
        <v>2161.79</v>
      </c>
      <c r="L140" s="102">
        <f t="shared" si="5"/>
        <v>0</v>
      </c>
    </row>
    <row r="141" spans="2:12" x14ac:dyDescent="0.3">
      <c r="B141" s="291">
        <v>92600</v>
      </c>
      <c r="C141" s="291">
        <v>62600</v>
      </c>
      <c r="D141" s="291" t="s">
        <v>700</v>
      </c>
      <c r="E141" s="282">
        <v>12000</v>
      </c>
      <c r="F141" s="255">
        <f t="shared" si="4"/>
        <v>1</v>
      </c>
      <c r="H141" s="48">
        <f>IFERROR(VLOOKUP(B141&amp;C141,'C6'!$A$1:$Y$10000,5,FALSE),0)</f>
        <v>10000</v>
      </c>
      <c r="I141" s="48">
        <f>IFERROR(VLOOKUP(B141&amp;C141,'C6'!$A$1:$Y$10000,6,FALSE),0)</f>
        <v>10000</v>
      </c>
      <c r="J141" s="48">
        <f>IFERROR(VLOOKUP(B141&amp;C141,'C6'!$A$1:$Y$10000,7,FALSE),0)</f>
        <v>9785.17</v>
      </c>
      <c r="K141" s="48">
        <f>IFERROR(VLOOKUP(B141&amp;C141,'C6'!$A$1:$Y$10000,8,FALSE),0)</f>
        <v>9785.17</v>
      </c>
      <c r="L141" s="119">
        <f t="shared" si="5"/>
        <v>2000</v>
      </c>
    </row>
    <row r="142" spans="2:12" x14ac:dyDescent="0.3">
      <c r="B142" s="291">
        <v>93300</v>
      </c>
      <c r="C142" s="291">
        <v>61900</v>
      </c>
      <c r="D142" s="291" t="s">
        <v>181</v>
      </c>
      <c r="E142" s="282">
        <v>1000</v>
      </c>
      <c r="F142" s="255">
        <f t="shared" si="4"/>
        <v>1</v>
      </c>
      <c r="H142" s="48">
        <f>IFERROR(VLOOKUP(B142&amp;C142,'C6'!$A$1:$Y$10000,5,FALSE),0)</f>
        <v>1000</v>
      </c>
      <c r="I142" s="48">
        <f>IFERROR(VLOOKUP(B142&amp;C142,'C6'!$A$1:$Y$10000,6,FALSE),0)</f>
        <v>1000</v>
      </c>
      <c r="J142" s="48">
        <f>IFERROR(VLOOKUP(B142&amp;C142,'C6'!$A$1:$Y$10000,7,FALSE),0)</f>
        <v>0</v>
      </c>
      <c r="K142" s="48">
        <f>IFERROR(VLOOKUP(B142&amp;C142,'C6'!$A$1:$Y$10000,8,FALSE),0)</f>
        <v>0</v>
      </c>
      <c r="L142" s="119">
        <f t="shared" si="5"/>
        <v>0</v>
      </c>
    </row>
    <row r="143" spans="2:12" x14ac:dyDescent="0.3">
      <c r="B143" s="49"/>
      <c r="C143" s="49"/>
      <c r="D143" s="49"/>
      <c r="E143" s="114"/>
      <c r="F143" s="255">
        <v>1</v>
      </c>
    </row>
    <row r="144" spans="2:12" x14ac:dyDescent="0.3">
      <c r="B144" s="290"/>
      <c r="C144" s="288"/>
      <c r="D144" s="252" t="s">
        <v>50</v>
      </c>
      <c r="E144" s="289">
        <f>SUM(E8:E143)</f>
        <v>336318.67</v>
      </c>
      <c r="F144" s="255">
        <f t="shared" si="4"/>
        <v>1</v>
      </c>
      <c r="H144" s="16">
        <f>SUM(H8:H142)</f>
        <v>332925.55</v>
      </c>
      <c r="I144" s="16">
        <f>SUM(I8:I142)</f>
        <v>3338128.4499999993</v>
      </c>
      <c r="J144" s="16">
        <f>SUM(J8:J142)</f>
        <v>1658116.0199999998</v>
      </c>
      <c r="K144" s="16">
        <f>SUM(K8:K142)</f>
        <v>904990.95999999985</v>
      </c>
      <c r="L144" s="16">
        <f>SUM(L8:L142)</f>
        <v>3170.67</v>
      </c>
    </row>
    <row r="145" spans="4:11" x14ac:dyDescent="0.3">
      <c r="F145" s="255">
        <v>1</v>
      </c>
    </row>
    <row r="146" spans="4:11" x14ac:dyDescent="0.3">
      <c r="D146" s="49"/>
      <c r="F146" s="176"/>
    </row>
    <row r="147" spans="4:11" x14ac:dyDescent="0.3">
      <c r="D147" s="49"/>
      <c r="H147" s="4"/>
      <c r="I147" s="4"/>
      <c r="J147" s="4"/>
      <c r="K147" s="4"/>
    </row>
    <row r="148" spans="4:11" x14ac:dyDescent="0.3">
      <c r="D148" s="49"/>
      <c r="E148" s="234"/>
      <c r="F148" s="234"/>
    </row>
    <row r="149" spans="4:11" x14ac:dyDescent="0.3">
      <c r="D149" s="49"/>
      <c r="E149" s="234"/>
      <c r="F149" s="234"/>
    </row>
    <row r="150" spans="4:11" x14ac:dyDescent="0.3">
      <c r="D150" s="49"/>
      <c r="E150" s="234"/>
      <c r="F150" s="234"/>
    </row>
    <row r="151" spans="4:11" x14ac:dyDescent="0.3">
      <c r="D151" s="49"/>
      <c r="E151" s="234"/>
      <c r="F151" s="234"/>
    </row>
    <row r="152" spans="4:11" x14ac:dyDescent="0.3">
      <c r="D152" s="49"/>
      <c r="E152" s="234"/>
      <c r="F152" s="234"/>
    </row>
    <row r="153" spans="4:11" x14ac:dyDescent="0.3">
      <c r="D153" s="49"/>
      <c r="E153" s="234"/>
      <c r="F153" s="234"/>
    </row>
    <row r="154" spans="4:11" x14ac:dyDescent="0.3">
      <c r="D154" s="49"/>
      <c r="E154" s="234"/>
      <c r="F154" s="234"/>
    </row>
    <row r="155" spans="4:11" x14ac:dyDescent="0.3">
      <c r="E155" s="234"/>
      <c r="F155" s="234"/>
    </row>
    <row r="156" spans="4:11" x14ac:dyDescent="0.3">
      <c r="E156" s="234"/>
      <c r="F156" s="234"/>
    </row>
    <row r="157" spans="4:11" x14ac:dyDescent="0.3">
      <c r="E157" s="234"/>
      <c r="F157" s="234"/>
    </row>
  </sheetData>
  <autoFilter ref="B6:L145" xr:uid="{00000000-0001-0000-0700-000000000000}">
    <filterColumn colId="4">
      <filters>
        <filter val="1"/>
      </filters>
    </filterColumn>
  </autoFilter>
  <mergeCells count="1">
    <mergeCell ref="H2:L4"/>
  </mergeCells>
  <conditionalFormatting sqref="L8:L142">
    <cfRule type="cellIs" priority="1" operator="equal">
      <formula>0</formula>
    </cfRule>
    <cfRule type="cellIs" dxfId="7" priority="2" operator="lessThan">
      <formula>0</formula>
    </cfRule>
    <cfRule type="cellIs" dxfId="6" priority="3" operator="greaterThan">
      <formula>0</formula>
    </cfRule>
  </conditionalFormatting>
  <printOptions horizontalCentered="1"/>
  <pageMargins left="0.70866141732283472" right="0.70866141732283472" top="0.74803149606299213" bottom="0.74803149606299213" header="0.31496062992125984" footer="0.31496062992125984"/>
  <pageSetup paperSize="9" scale="80" orientation="portrait" r:id="rId1"/>
  <headerFooter>
    <oddFooter>Página &amp;P&amp;R&amp;A</oddFooter>
  </headerFooter>
  <colBreaks count="1" manualBreakCount="1">
    <brk id="5" max="143"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22</vt:i4>
      </vt:variant>
    </vt:vector>
  </HeadingPairs>
  <TitlesOfParts>
    <vt:vector size="45" baseType="lpstr">
      <vt:lpstr>PLENO</vt:lpstr>
      <vt:lpstr>RESUMEN G-I</vt:lpstr>
      <vt:lpstr>INGRESOS</vt:lpstr>
      <vt:lpstr>CAPITULO I</vt:lpstr>
      <vt:lpstr>CAPITULO II</vt:lpstr>
      <vt:lpstr>CAPITULO III</vt:lpstr>
      <vt:lpstr>CAPITULO IV</vt:lpstr>
      <vt:lpstr>CAPITULO V</vt:lpstr>
      <vt:lpstr>CAPITULO VI</vt:lpstr>
      <vt:lpstr>CAPITULO VII</vt:lpstr>
      <vt:lpstr>CAPITULO VIII</vt:lpstr>
      <vt:lpstr>CAPITULO IX</vt:lpstr>
      <vt:lpstr>C1</vt:lpstr>
      <vt:lpstr>PS</vt:lpstr>
      <vt:lpstr>C2</vt:lpstr>
      <vt:lpstr>C3</vt:lpstr>
      <vt:lpstr>C4</vt:lpstr>
      <vt:lpstr>C5</vt:lpstr>
      <vt:lpstr>C6</vt:lpstr>
      <vt:lpstr>C7</vt:lpstr>
      <vt:lpstr>C8</vt:lpstr>
      <vt:lpstr>C9</vt:lpstr>
      <vt:lpstr>Hoja1</vt:lpstr>
      <vt:lpstr>'CAPITULO I'!Área_de_impresión</vt:lpstr>
      <vt:lpstr>'CAPITULO II'!Área_de_impresión</vt:lpstr>
      <vt:lpstr>'CAPITULO III'!Área_de_impresión</vt:lpstr>
      <vt:lpstr>'CAPITULO IV'!Área_de_impresión</vt:lpstr>
      <vt:lpstr>'CAPITULO IX'!Área_de_impresión</vt:lpstr>
      <vt:lpstr>'CAPITULO V'!Área_de_impresión</vt:lpstr>
      <vt:lpstr>'CAPITULO VI'!Área_de_impresión</vt:lpstr>
      <vt:lpstr>'CAPITULO VII'!Área_de_impresión</vt:lpstr>
      <vt:lpstr>'CAPITULO VIII'!Área_de_impresión</vt:lpstr>
      <vt:lpstr>INGRESOS!Área_de_impresión</vt:lpstr>
      <vt:lpstr>PLENO!Área_de_impresión</vt:lpstr>
      <vt:lpstr>'RESUMEN G-I'!Área_de_impresión</vt:lpstr>
      <vt:lpstr>'CAPITULO I'!Títulos_a_imprimir</vt:lpstr>
      <vt:lpstr>'CAPITULO II'!Títulos_a_imprimir</vt:lpstr>
      <vt:lpstr>'CAPITULO III'!Títulos_a_imprimir</vt:lpstr>
      <vt:lpstr>'CAPITULO IV'!Títulos_a_imprimir</vt:lpstr>
      <vt:lpstr>'CAPITULO IX'!Títulos_a_imprimir</vt:lpstr>
      <vt:lpstr>'CAPITULO V'!Títulos_a_imprimir</vt:lpstr>
      <vt:lpstr>'CAPITULO VI'!Títulos_a_imprimir</vt:lpstr>
      <vt:lpstr>'CAPITULO VII'!Títulos_a_imprimir</vt:lpstr>
      <vt:lpstr>'CAPITULO VIII'!Títulos_a_imprimir</vt:lpstr>
      <vt:lpstr>INGRESOS!Títulos_a_imprimir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Ester Asensi Aliaga</dc:creator>
  <cp:lastModifiedBy>Ester Asensi Aliaga</cp:lastModifiedBy>
  <cp:lastPrinted>2025-04-07T11:50:49Z</cp:lastPrinted>
  <dcterms:created xsi:type="dcterms:W3CDTF">2020-07-22T11:16:23Z</dcterms:created>
  <dcterms:modified xsi:type="dcterms:W3CDTF">2025-04-09T09:08:07Z</dcterms:modified>
</cp:coreProperties>
</file>